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tables/table7.xml" ContentType="application/vnd.openxmlformats-officedocument.spreadsheetml.table+xml"/>
  <Override PartName="/xl/pivotTables/pivotTable4.xml" ContentType="application/vnd.openxmlformats-officedocument.spreadsheetml.pivotTable+xml"/>
  <Override PartName="/xl/tables/table8.xml" ContentType="application/vnd.openxmlformats-officedocument.spreadsheetml.table+xml"/>
  <Override PartName="/xl/pivotTables/pivotTable5.xml" ContentType="application/vnd.openxmlformats-officedocument.spreadsheetml.pivot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https://eastleighgovuk.sharepoint.com/sites/PollutionReference/Shared Documents/General/Air Quality/Monitoring/Diffusion Tubes/Results/Website Upload Spreadsheets/2023-2024/"/>
    </mc:Choice>
  </mc:AlternateContent>
  <xr:revisionPtr revIDLastSave="2544" documentId="8_{CCFDA40A-9653-4D40-9117-2AFC551E70BF}" xr6:coauthVersionLast="47" xr6:coauthVersionMax="47" xr10:uidLastSave="{8AC1F1EF-AFEF-484B-B69B-5828020C05C7}"/>
  <bookViews>
    <workbookView xWindow="28680" yWindow="-120" windowWidth="29040" windowHeight="15840" firstSheet="6" activeTab="6" xr2:uid="{00000000-000D-0000-FFFF-FFFF00000000}"/>
  </bookViews>
  <sheets>
    <sheet name="2023_OW" sheetId="31" state="hidden" r:id="rId1"/>
    <sheet name="Background Information" sheetId="13" r:id="rId2"/>
    <sheet name="2023_corrected" sheetId="37" state="hidden" r:id="rId3"/>
    <sheet name="Look up  (2)" sheetId="41" state="hidden" r:id="rId4"/>
    <sheet name="Look up " sheetId="39" r:id="rId5"/>
    <sheet name="2024 issues calc" sheetId="42" state="hidden" r:id="rId6"/>
    <sheet name="2024" sheetId="40" r:id="rId7"/>
    <sheet name="2023" sheetId="38" r:id="rId8"/>
    <sheet name="2023_draft" sheetId="36" state="hidden" r:id="rId9"/>
    <sheet name="2022" sheetId="15" r:id="rId10"/>
    <sheet name="2021" sheetId="14" r:id="rId11"/>
    <sheet name="2020" sheetId="7" r:id="rId12"/>
    <sheet name="2019" sheetId="8" r:id="rId13"/>
    <sheet name="2018" sheetId="9" r:id="rId14"/>
    <sheet name="2017" sheetId="10" r:id="rId15"/>
    <sheet name="2016" sheetId="2" r:id="rId16"/>
    <sheet name="2015" sheetId="3" r:id="rId17"/>
    <sheet name="2014" sheetId="4" r:id="rId18"/>
    <sheet name="2013" sheetId="5" r:id="rId19"/>
    <sheet name="2012" sheetId="6" r:id="rId20"/>
  </sheets>
  <definedNames>
    <definedName name="SigStatus">#REF!</definedName>
    <definedName name="Status">#REF!</definedName>
  </definedNames>
  <calcPr calcId="191028"/>
  <pivotCaches>
    <pivotCache cacheId="0" r:id="rId21"/>
    <pivotCache cacheId="1" r:id="rId22"/>
    <pivotCache cacheId="2" r:id="rId23"/>
    <pivotCache cacheId="8"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00" i="40" l="1"/>
  <c r="D701" i="40"/>
  <c r="N693" i="40"/>
  <c r="N694" i="40"/>
  <c r="N695" i="40"/>
  <c r="N696" i="40"/>
  <c r="N697" i="40"/>
  <c r="N698" i="40"/>
  <c r="N699" i="40"/>
  <c r="N700" i="40"/>
  <c r="N701" i="40"/>
  <c r="B643" i="40"/>
  <c r="B644" i="40"/>
  <c r="B645" i="40"/>
  <c r="B646" i="40"/>
  <c r="B647" i="40"/>
  <c r="D647" i="40" s="1"/>
  <c r="B648" i="40"/>
  <c r="D648" i="40" s="1"/>
  <c r="B649" i="40"/>
  <c r="D649" i="40" s="1"/>
  <c r="B650" i="40"/>
  <c r="B651" i="40"/>
  <c r="D651" i="40" s="1"/>
  <c r="B652" i="40"/>
  <c r="D652" i="40" s="1"/>
  <c r="B653" i="40"/>
  <c r="B654" i="40"/>
  <c r="B655" i="40"/>
  <c r="B656" i="40"/>
  <c r="B657" i="40"/>
  <c r="B658" i="40"/>
  <c r="B659" i="40"/>
  <c r="D659" i="40" s="1"/>
  <c r="B660" i="40"/>
  <c r="D660" i="40" s="1"/>
  <c r="B661" i="40"/>
  <c r="D661" i="40" s="1"/>
  <c r="B662" i="40"/>
  <c r="B663" i="40"/>
  <c r="D663" i="40" s="1"/>
  <c r="B664" i="40"/>
  <c r="D664" i="40" s="1"/>
  <c r="B665" i="40"/>
  <c r="B666" i="40"/>
  <c r="B667" i="40"/>
  <c r="B668" i="40"/>
  <c r="B669" i="40"/>
  <c r="B670" i="40"/>
  <c r="B671" i="40"/>
  <c r="D671" i="40" s="1"/>
  <c r="B672" i="40"/>
  <c r="D672" i="40" s="1"/>
  <c r="B673" i="40"/>
  <c r="D673" i="40" s="1"/>
  <c r="B674" i="40"/>
  <c r="B675" i="40"/>
  <c r="D675" i="40" s="1"/>
  <c r="B676" i="40"/>
  <c r="D676" i="40" s="1"/>
  <c r="B677" i="40"/>
  <c r="B678" i="40"/>
  <c r="B679" i="40"/>
  <c r="B680" i="40"/>
  <c r="B681" i="40"/>
  <c r="B682" i="40"/>
  <c r="B683" i="40"/>
  <c r="D683" i="40" s="1"/>
  <c r="B684" i="40"/>
  <c r="D684" i="40" s="1"/>
  <c r="B685" i="40"/>
  <c r="D685" i="40" s="1"/>
  <c r="B686" i="40"/>
  <c r="B687" i="40"/>
  <c r="D687" i="40" s="1"/>
  <c r="B688" i="40"/>
  <c r="D688" i="40" s="1"/>
  <c r="B689" i="40"/>
  <c r="B690" i="40"/>
  <c r="B691" i="40"/>
  <c r="B692" i="40"/>
  <c r="B693" i="40"/>
  <c r="B694" i="40"/>
  <c r="B695" i="40"/>
  <c r="D695" i="40" s="1"/>
  <c r="B696" i="40"/>
  <c r="D696" i="40" s="1"/>
  <c r="B697" i="40"/>
  <c r="D697" i="40" s="1"/>
  <c r="B698" i="40"/>
  <c r="B699" i="40"/>
  <c r="D699" i="40" s="1"/>
  <c r="B700" i="40"/>
  <c r="B701" i="40"/>
  <c r="D643" i="40"/>
  <c r="D644" i="40"/>
  <c r="D645" i="40"/>
  <c r="D646" i="40"/>
  <c r="D650" i="40"/>
  <c r="D653" i="40"/>
  <c r="D654" i="40"/>
  <c r="D655" i="40"/>
  <c r="D656" i="40"/>
  <c r="D657" i="40"/>
  <c r="D658" i="40"/>
  <c r="D662" i="40"/>
  <c r="D665" i="40"/>
  <c r="D666" i="40"/>
  <c r="D667" i="40"/>
  <c r="D668" i="40"/>
  <c r="D669" i="40"/>
  <c r="D670" i="40"/>
  <c r="D674" i="40"/>
  <c r="D677" i="40"/>
  <c r="D678" i="40"/>
  <c r="D679" i="40"/>
  <c r="D680" i="40"/>
  <c r="D681" i="40"/>
  <c r="D682" i="40"/>
  <c r="D686" i="40"/>
  <c r="D689" i="40"/>
  <c r="D690" i="40"/>
  <c r="D691" i="40"/>
  <c r="D692" i="40"/>
  <c r="D693" i="40"/>
  <c r="D694" i="40"/>
  <c r="D698" i="40"/>
  <c r="N643" i="40"/>
  <c r="N644" i="40"/>
  <c r="N645" i="40"/>
  <c r="N646" i="40"/>
  <c r="N647" i="40"/>
  <c r="N648" i="40"/>
  <c r="N649" i="40"/>
  <c r="N650" i="40"/>
  <c r="N651" i="40"/>
  <c r="N652" i="40"/>
  <c r="N653" i="40"/>
  <c r="N654" i="40"/>
  <c r="N655" i="40"/>
  <c r="N656" i="40"/>
  <c r="N657" i="40"/>
  <c r="N658" i="40"/>
  <c r="N659" i="40"/>
  <c r="N660" i="40"/>
  <c r="N661" i="40"/>
  <c r="N662" i="40"/>
  <c r="N663" i="40"/>
  <c r="N664" i="40"/>
  <c r="N665" i="40"/>
  <c r="N666" i="40"/>
  <c r="N667" i="40"/>
  <c r="N668" i="40"/>
  <c r="N669" i="40"/>
  <c r="N670" i="40"/>
  <c r="N671" i="40"/>
  <c r="N672" i="40"/>
  <c r="N673" i="40"/>
  <c r="N674" i="40"/>
  <c r="N675" i="40"/>
  <c r="N676" i="40"/>
  <c r="N677" i="40"/>
  <c r="N678" i="40"/>
  <c r="N679" i="40"/>
  <c r="N680" i="40"/>
  <c r="N681" i="40"/>
  <c r="N682" i="40"/>
  <c r="N683" i="40"/>
  <c r="N684" i="40"/>
  <c r="N685" i="40"/>
  <c r="N686" i="40"/>
  <c r="N687" i="40"/>
  <c r="N688" i="40"/>
  <c r="N689" i="40"/>
  <c r="N690" i="40"/>
  <c r="N691" i="40"/>
  <c r="N692" i="40"/>
  <c r="N642" i="40"/>
  <c r="N641" i="40"/>
  <c r="N640" i="40"/>
  <c r="N639" i="40"/>
  <c r="N638" i="40"/>
  <c r="N637" i="40"/>
  <c r="N636" i="40"/>
  <c r="N635" i="40"/>
  <c r="N634" i="40"/>
  <c r="N633" i="40"/>
  <c r="N632" i="40"/>
  <c r="N631" i="40"/>
  <c r="N630" i="40"/>
  <c r="N629" i="40"/>
  <c r="N628" i="40"/>
  <c r="N627" i="40"/>
  <c r="N626" i="40"/>
  <c r="N625" i="40"/>
  <c r="N624" i="40"/>
  <c r="N623" i="40"/>
  <c r="N622" i="40"/>
  <c r="N621" i="40"/>
  <c r="N620" i="40"/>
  <c r="N619" i="40"/>
  <c r="N618" i="40"/>
  <c r="N617" i="40"/>
  <c r="N616" i="40"/>
  <c r="N615" i="40"/>
  <c r="N614" i="40"/>
  <c r="N613" i="40"/>
  <c r="N612" i="40"/>
  <c r="N611" i="40"/>
  <c r="N610" i="40"/>
  <c r="N609" i="40"/>
  <c r="N608" i="40"/>
  <c r="N607" i="40"/>
  <c r="N606" i="40"/>
  <c r="N605" i="40"/>
  <c r="N604" i="40"/>
  <c r="N603" i="40"/>
  <c r="N602" i="40"/>
  <c r="N601" i="40"/>
  <c r="N600" i="40"/>
  <c r="N599" i="40"/>
  <c r="N598" i="40"/>
  <c r="N597" i="40"/>
  <c r="N596" i="40"/>
  <c r="N595" i="40"/>
  <c r="N594" i="40"/>
  <c r="N593" i="40"/>
  <c r="N592" i="40"/>
  <c r="N591" i="40"/>
  <c r="N590" i="40"/>
  <c r="N589" i="40"/>
  <c r="N588" i="40"/>
  <c r="N587" i="40"/>
  <c r="N586" i="40"/>
  <c r="N585" i="40"/>
  <c r="B642" i="40"/>
  <c r="D642" i="40" s="1"/>
  <c r="B641" i="40"/>
  <c r="D641" i="40" s="1"/>
  <c r="B640" i="40"/>
  <c r="D640" i="40" s="1"/>
  <c r="B639" i="40"/>
  <c r="D639" i="40" s="1"/>
  <c r="B638" i="40"/>
  <c r="D638" i="40" s="1"/>
  <c r="B637" i="40"/>
  <c r="D637" i="40" s="1"/>
  <c r="B636" i="40"/>
  <c r="D636" i="40" s="1"/>
  <c r="B635" i="40"/>
  <c r="D635" i="40" s="1"/>
  <c r="B634" i="40"/>
  <c r="D634" i="40" s="1"/>
  <c r="B633" i="40"/>
  <c r="D633" i="40" s="1"/>
  <c r="B632" i="40"/>
  <c r="D632" i="40" s="1"/>
  <c r="B631" i="40"/>
  <c r="D631" i="40" s="1"/>
  <c r="B630" i="40"/>
  <c r="D630" i="40" s="1"/>
  <c r="B629" i="40"/>
  <c r="D629" i="40" s="1"/>
  <c r="B628" i="40"/>
  <c r="D628" i="40" s="1"/>
  <c r="B627" i="40"/>
  <c r="D627" i="40" s="1"/>
  <c r="B626" i="40"/>
  <c r="D626" i="40" s="1"/>
  <c r="B625" i="40"/>
  <c r="D625" i="40" s="1"/>
  <c r="B624" i="40"/>
  <c r="D624" i="40" s="1"/>
  <c r="B623" i="40"/>
  <c r="D623" i="40" s="1"/>
  <c r="B622" i="40"/>
  <c r="D622" i="40" s="1"/>
  <c r="B621" i="40"/>
  <c r="D621" i="40" s="1"/>
  <c r="B620" i="40"/>
  <c r="D620" i="40" s="1"/>
  <c r="B619" i="40"/>
  <c r="D619" i="40" s="1"/>
  <c r="B618" i="40"/>
  <c r="D618" i="40" s="1"/>
  <c r="B617" i="40"/>
  <c r="D617" i="40" s="1"/>
  <c r="B616" i="40"/>
  <c r="D616" i="40" s="1"/>
  <c r="B615" i="40"/>
  <c r="D615" i="40" s="1"/>
  <c r="B614" i="40"/>
  <c r="D614" i="40" s="1"/>
  <c r="B613" i="40"/>
  <c r="D613" i="40" s="1"/>
  <c r="B612" i="40"/>
  <c r="D612" i="40" s="1"/>
  <c r="B611" i="40"/>
  <c r="D611" i="40" s="1"/>
  <c r="B610" i="40"/>
  <c r="D610" i="40" s="1"/>
  <c r="B609" i="40"/>
  <c r="D609" i="40" s="1"/>
  <c r="B608" i="40"/>
  <c r="D608" i="40" s="1"/>
  <c r="B607" i="40"/>
  <c r="D607" i="40" s="1"/>
  <c r="B606" i="40"/>
  <c r="D606" i="40" s="1"/>
  <c r="B605" i="40"/>
  <c r="D605" i="40" s="1"/>
  <c r="B604" i="40"/>
  <c r="D604" i="40" s="1"/>
  <c r="B603" i="40"/>
  <c r="D603" i="40" s="1"/>
  <c r="B602" i="40"/>
  <c r="D602" i="40" s="1"/>
  <c r="B601" i="40"/>
  <c r="D601" i="40" s="1"/>
  <c r="B600" i="40"/>
  <c r="D600" i="40" s="1"/>
  <c r="B599" i="40"/>
  <c r="D599" i="40" s="1"/>
  <c r="B598" i="40"/>
  <c r="D598" i="40" s="1"/>
  <c r="B597" i="40"/>
  <c r="D597" i="40" s="1"/>
  <c r="B596" i="40"/>
  <c r="D596" i="40" s="1"/>
  <c r="B595" i="40"/>
  <c r="D595" i="40" s="1"/>
  <c r="B594" i="40"/>
  <c r="D594" i="40" s="1"/>
  <c r="B593" i="40"/>
  <c r="D593" i="40" s="1"/>
  <c r="B592" i="40"/>
  <c r="D592" i="40" s="1"/>
  <c r="B591" i="40"/>
  <c r="D591" i="40" s="1"/>
  <c r="B590" i="40"/>
  <c r="D590" i="40" s="1"/>
  <c r="B589" i="40"/>
  <c r="D589" i="40" s="1"/>
  <c r="B588" i="40"/>
  <c r="D588" i="40" s="1"/>
  <c r="B587" i="40"/>
  <c r="D587" i="40" s="1"/>
  <c r="B586" i="40"/>
  <c r="D586" i="40" s="1"/>
  <c r="B585" i="40"/>
  <c r="D585" i="40" s="1"/>
  <c r="B584" i="40"/>
  <c r="D584" i="40" s="1"/>
  <c r="N584" i="40"/>
  <c r="B527" i="40"/>
  <c r="B528" i="40"/>
  <c r="B529" i="40"/>
  <c r="B530" i="40"/>
  <c r="B531" i="40"/>
  <c r="B532" i="40"/>
  <c r="B533" i="40"/>
  <c r="B534" i="40"/>
  <c r="B535" i="40"/>
  <c r="D535" i="40" s="1"/>
  <c r="B536" i="40"/>
  <c r="B537" i="40"/>
  <c r="D537" i="40" s="1"/>
  <c r="B538" i="40"/>
  <c r="D538" i="40" s="1"/>
  <c r="B539" i="40"/>
  <c r="B540" i="40"/>
  <c r="B541" i="40"/>
  <c r="D541" i="40" s="1"/>
  <c r="B542" i="40"/>
  <c r="B543" i="40"/>
  <c r="B544" i="40"/>
  <c r="D544" i="40" s="1"/>
  <c r="B545" i="40"/>
  <c r="B546" i="40"/>
  <c r="B547" i="40"/>
  <c r="D547" i="40" s="1"/>
  <c r="B548" i="40"/>
  <c r="B549" i="40"/>
  <c r="D549" i="40" s="1"/>
  <c r="B550" i="40"/>
  <c r="D550" i="40" s="1"/>
  <c r="B551" i="40"/>
  <c r="B552" i="40"/>
  <c r="B553" i="40"/>
  <c r="D553" i="40" s="1"/>
  <c r="B554" i="40"/>
  <c r="B555" i="40"/>
  <c r="D555" i="40" s="1"/>
  <c r="B556" i="40"/>
  <c r="B557" i="40"/>
  <c r="B558" i="40"/>
  <c r="B559" i="40"/>
  <c r="D559" i="40" s="1"/>
  <c r="B560" i="40"/>
  <c r="B561" i="40"/>
  <c r="D561" i="40" s="1"/>
  <c r="B562" i="40"/>
  <c r="D562" i="40" s="1"/>
  <c r="B563" i="40"/>
  <c r="B564" i="40"/>
  <c r="B565" i="40"/>
  <c r="D565" i="40" s="1"/>
  <c r="B566" i="40"/>
  <c r="D566" i="40" s="1"/>
  <c r="B567" i="40"/>
  <c r="D567" i="40" s="1"/>
  <c r="B568" i="40"/>
  <c r="D568" i="40" s="1"/>
  <c r="B569" i="40"/>
  <c r="B570" i="40"/>
  <c r="B571" i="40"/>
  <c r="D571" i="40" s="1"/>
  <c r="B572" i="40"/>
  <c r="B573" i="40"/>
  <c r="D573" i="40" s="1"/>
  <c r="B574" i="40"/>
  <c r="D574" i="40" s="1"/>
  <c r="B575" i="40"/>
  <c r="B576" i="40"/>
  <c r="B577" i="40"/>
  <c r="D577" i="40" s="1"/>
  <c r="B578" i="40"/>
  <c r="B579" i="40"/>
  <c r="B580" i="40"/>
  <c r="D580" i="40" s="1"/>
  <c r="B581" i="40"/>
  <c r="D581" i="40" s="1"/>
  <c r="B582" i="40"/>
  <c r="D582" i="40" s="1"/>
  <c r="B583" i="40"/>
  <c r="D583" i="40" s="1"/>
  <c r="D527" i="40"/>
  <c r="D528" i="40"/>
  <c r="D529" i="40"/>
  <c r="D530" i="40"/>
  <c r="D531" i="40"/>
  <c r="D532" i="40"/>
  <c r="D533" i="40"/>
  <c r="D534" i="40"/>
  <c r="D536" i="40"/>
  <c r="D539" i="40"/>
  <c r="D540" i="40"/>
  <c r="D542" i="40"/>
  <c r="D543" i="40"/>
  <c r="D545" i="40"/>
  <c r="D546" i="40"/>
  <c r="D548" i="40"/>
  <c r="D551" i="40"/>
  <c r="D552" i="40"/>
  <c r="D554" i="40"/>
  <c r="D556" i="40"/>
  <c r="D557" i="40"/>
  <c r="D558" i="40"/>
  <c r="D560" i="40"/>
  <c r="D563" i="40"/>
  <c r="D564" i="40"/>
  <c r="D569" i="40"/>
  <c r="D570" i="40"/>
  <c r="D572" i="40"/>
  <c r="D575" i="40"/>
  <c r="D576" i="40"/>
  <c r="D578" i="40"/>
  <c r="D579" i="40"/>
  <c r="N527" i="40"/>
  <c r="N528" i="40"/>
  <c r="N529" i="40"/>
  <c r="N530" i="40"/>
  <c r="N531" i="40"/>
  <c r="N532" i="40"/>
  <c r="N533" i="40"/>
  <c r="N534" i="40"/>
  <c r="N535" i="40"/>
  <c r="N536" i="40"/>
  <c r="N537" i="40"/>
  <c r="N538" i="40"/>
  <c r="N539" i="40"/>
  <c r="N540" i="40"/>
  <c r="N541" i="40"/>
  <c r="N542" i="40"/>
  <c r="N543" i="40"/>
  <c r="N544" i="40"/>
  <c r="N545" i="40"/>
  <c r="N546" i="40"/>
  <c r="N547" i="40"/>
  <c r="N548" i="40"/>
  <c r="N549" i="40"/>
  <c r="N550" i="40"/>
  <c r="N551" i="40"/>
  <c r="N552" i="40"/>
  <c r="N553" i="40"/>
  <c r="N554" i="40"/>
  <c r="N555" i="40"/>
  <c r="N556" i="40"/>
  <c r="N557" i="40"/>
  <c r="N558" i="40"/>
  <c r="N559" i="40"/>
  <c r="N560" i="40"/>
  <c r="N561" i="40"/>
  <c r="N562" i="40"/>
  <c r="N563" i="40"/>
  <c r="N564" i="40"/>
  <c r="N565" i="40"/>
  <c r="N566" i="40"/>
  <c r="N567" i="40"/>
  <c r="N568" i="40"/>
  <c r="N569" i="40"/>
  <c r="N570" i="40"/>
  <c r="N571" i="40"/>
  <c r="N572" i="40"/>
  <c r="N573" i="40"/>
  <c r="N574" i="40"/>
  <c r="N575" i="40"/>
  <c r="N576" i="40"/>
  <c r="N577" i="40"/>
  <c r="N578" i="40"/>
  <c r="N579" i="40"/>
  <c r="N580" i="40"/>
  <c r="N581" i="40"/>
  <c r="N582" i="40"/>
  <c r="N583" i="40"/>
  <c r="S5" i="15"/>
  <c r="S6" i="15"/>
  <c r="S7" i="15"/>
  <c r="S8" i="15"/>
  <c r="S9" i="15"/>
  <c r="S10" i="15"/>
  <c r="S11" i="15"/>
  <c r="S12" i="15"/>
  <c r="S13" i="15"/>
  <c r="S14" i="15"/>
  <c r="S15" i="15"/>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AI7" i="38"/>
  <c r="V18" i="15"/>
  <c r="B469" i="40"/>
  <c r="D469" i="40" s="1"/>
  <c r="B470" i="40"/>
  <c r="B471" i="40"/>
  <c r="D471" i="40" s="1"/>
  <c r="B472" i="40"/>
  <c r="D472" i="40" s="1"/>
  <c r="B473" i="40"/>
  <c r="D473" i="40" s="1"/>
  <c r="B474" i="40"/>
  <c r="D474" i="40" s="1"/>
  <c r="B475" i="40"/>
  <c r="D475" i="40" s="1"/>
  <c r="B476" i="40"/>
  <c r="B477" i="40"/>
  <c r="D477" i="40" s="1"/>
  <c r="B478" i="40"/>
  <c r="D478" i="40" s="1"/>
  <c r="B479" i="40"/>
  <c r="D479" i="40" s="1"/>
  <c r="B480" i="40"/>
  <c r="D480" i="40" s="1"/>
  <c r="B481" i="40"/>
  <c r="D481" i="40" s="1"/>
  <c r="B482" i="40"/>
  <c r="B483" i="40"/>
  <c r="D483" i="40" s="1"/>
  <c r="B484" i="40"/>
  <c r="B485" i="40"/>
  <c r="D485" i="40" s="1"/>
  <c r="B486" i="40"/>
  <c r="D486" i="40" s="1"/>
  <c r="B487" i="40"/>
  <c r="D487" i="40" s="1"/>
  <c r="B488" i="40"/>
  <c r="D488" i="40" s="1"/>
  <c r="B489" i="40"/>
  <c r="B490" i="40"/>
  <c r="D490" i="40" s="1"/>
  <c r="B491" i="40"/>
  <c r="D491" i="40" s="1"/>
  <c r="B492" i="40"/>
  <c r="D492" i="40" s="1"/>
  <c r="B493" i="40"/>
  <c r="D493" i="40" s="1"/>
  <c r="B494" i="40"/>
  <c r="B495" i="40"/>
  <c r="D495" i="40" s="1"/>
  <c r="B496" i="40"/>
  <c r="D496" i="40" s="1"/>
  <c r="B497" i="40"/>
  <c r="D497" i="40" s="1"/>
  <c r="B498" i="40"/>
  <c r="D498" i="40" s="1"/>
  <c r="B499" i="40"/>
  <c r="D499" i="40" s="1"/>
  <c r="B500" i="40"/>
  <c r="D500" i="40" s="1"/>
  <c r="B501" i="40"/>
  <c r="B502" i="40"/>
  <c r="D502" i="40" s="1"/>
  <c r="B503" i="40"/>
  <c r="D503" i="40" s="1"/>
  <c r="B504" i="40"/>
  <c r="D504" i="40" s="1"/>
  <c r="B505" i="40"/>
  <c r="D505" i="40" s="1"/>
  <c r="B506" i="40"/>
  <c r="B507" i="40"/>
  <c r="D507" i="40" s="1"/>
  <c r="B508" i="40"/>
  <c r="D508" i="40" s="1"/>
  <c r="B509" i="40"/>
  <c r="D509" i="40" s="1"/>
  <c r="B510" i="40"/>
  <c r="D510" i="40" s="1"/>
  <c r="B511" i="40"/>
  <c r="D511" i="40" s="1"/>
  <c r="B512" i="40"/>
  <c r="D512" i="40" s="1"/>
  <c r="B513" i="40"/>
  <c r="D513" i="40" s="1"/>
  <c r="B514" i="40"/>
  <c r="D514" i="40" s="1"/>
  <c r="B515" i="40"/>
  <c r="D515" i="40" s="1"/>
  <c r="B516" i="40"/>
  <c r="D516" i="40" s="1"/>
  <c r="B517" i="40"/>
  <c r="D517" i="40" s="1"/>
  <c r="B518" i="40"/>
  <c r="B519" i="40"/>
  <c r="D519" i="40" s="1"/>
  <c r="B520" i="40"/>
  <c r="B521" i="40"/>
  <c r="D521" i="40" s="1"/>
  <c r="B522" i="40"/>
  <c r="D522" i="40" s="1"/>
  <c r="B523" i="40"/>
  <c r="D523" i="40" s="1"/>
  <c r="B524" i="40"/>
  <c r="D524" i="40" s="1"/>
  <c r="B525" i="40"/>
  <c r="D525" i="40" s="1"/>
  <c r="B526" i="40"/>
  <c r="D526" i="40" s="1"/>
  <c r="D470" i="40"/>
  <c r="D476" i="40"/>
  <c r="D482" i="40"/>
  <c r="D484" i="40"/>
  <c r="D489" i="40"/>
  <c r="D494" i="40"/>
  <c r="D501" i="40"/>
  <c r="D506" i="40"/>
  <c r="D518" i="40"/>
  <c r="D520" i="40"/>
  <c r="N469" i="40"/>
  <c r="N470" i="40"/>
  <c r="N471" i="40"/>
  <c r="N472" i="40"/>
  <c r="N473" i="40"/>
  <c r="N474" i="40"/>
  <c r="N475" i="40"/>
  <c r="N476" i="40"/>
  <c r="N477" i="40"/>
  <c r="N478" i="40"/>
  <c r="N479" i="40"/>
  <c r="N480" i="40"/>
  <c r="N481" i="40"/>
  <c r="N482" i="40"/>
  <c r="N483" i="40"/>
  <c r="N484" i="40"/>
  <c r="N485" i="40"/>
  <c r="N486" i="40"/>
  <c r="N487" i="40"/>
  <c r="N488" i="40"/>
  <c r="N489" i="40"/>
  <c r="N490" i="40"/>
  <c r="N491" i="40"/>
  <c r="N492" i="40"/>
  <c r="N493" i="40"/>
  <c r="N494" i="40"/>
  <c r="N495" i="40"/>
  <c r="N496" i="40"/>
  <c r="N497" i="40"/>
  <c r="N498" i="40"/>
  <c r="N499" i="40"/>
  <c r="N500" i="40"/>
  <c r="N501" i="40"/>
  <c r="N502" i="40"/>
  <c r="N503" i="40"/>
  <c r="N504" i="40"/>
  <c r="N505" i="40"/>
  <c r="N506" i="40"/>
  <c r="N507" i="40"/>
  <c r="N508" i="40"/>
  <c r="N509" i="40"/>
  <c r="N510" i="40"/>
  <c r="N511" i="40"/>
  <c r="N512" i="40"/>
  <c r="N513" i="40"/>
  <c r="N514" i="40"/>
  <c r="N515" i="40"/>
  <c r="N516" i="40"/>
  <c r="N517" i="40"/>
  <c r="N518" i="40"/>
  <c r="N519" i="40"/>
  <c r="N520" i="40"/>
  <c r="N521" i="40"/>
  <c r="N522" i="40"/>
  <c r="N523" i="40"/>
  <c r="N524" i="40"/>
  <c r="N525" i="40"/>
  <c r="N526" i="40"/>
  <c r="B411" i="40"/>
  <c r="D411" i="40" s="1"/>
  <c r="B412" i="40"/>
  <c r="D412" i="40" s="1"/>
  <c r="B413" i="40"/>
  <c r="B414" i="40"/>
  <c r="D414" i="40" s="1"/>
  <c r="B415" i="40"/>
  <c r="B416" i="40"/>
  <c r="D416" i="40" s="1"/>
  <c r="B417" i="40"/>
  <c r="B418" i="40"/>
  <c r="D418" i="40" s="1"/>
  <c r="B419" i="40"/>
  <c r="D419" i="40" s="1"/>
  <c r="B420" i="40"/>
  <c r="D420" i="40" s="1"/>
  <c r="B421" i="40"/>
  <c r="D421" i="40" s="1"/>
  <c r="B422" i="40"/>
  <c r="D422" i="40" s="1"/>
  <c r="B423" i="40"/>
  <c r="D423" i="40" s="1"/>
  <c r="B424" i="40"/>
  <c r="B425" i="40"/>
  <c r="B426" i="40"/>
  <c r="D426" i="40" s="1"/>
  <c r="B427" i="40"/>
  <c r="B428" i="40"/>
  <c r="D428" i="40" s="1"/>
  <c r="B429" i="40"/>
  <c r="B430" i="40"/>
  <c r="D430" i="40" s="1"/>
  <c r="B431" i="40"/>
  <c r="D431" i="40" s="1"/>
  <c r="B432" i="40"/>
  <c r="D432" i="40" s="1"/>
  <c r="B433" i="40"/>
  <c r="D433" i="40" s="1"/>
  <c r="B434" i="40"/>
  <c r="D434" i="40" s="1"/>
  <c r="B435" i="40"/>
  <c r="D435" i="40" s="1"/>
  <c r="B436" i="40"/>
  <c r="D436" i="40" s="1"/>
  <c r="B437" i="40"/>
  <c r="D437" i="40" s="1"/>
  <c r="B438" i="40"/>
  <c r="D438" i="40" s="1"/>
  <c r="B439" i="40"/>
  <c r="D439" i="40" s="1"/>
  <c r="B440" i="40"/>
  <c r="D440" i="40" s="1"/>
  <c r="B441" i="40"/>
  <c r="D441" i="40" s="1"/>
  <c r="B442" i="40"/>
  <c r="D442" i="40" s="1"/>
  <c r="B443" i="40"/>
  <c r="B444" i="40"/>
  <c r="D444" i="40" s="1"/>
  <c r="B445" i="40"/>
  <c r="D445" i="40" s="1"/>
  <c r="B446" i="40"/>
  <c r="D446" i="40" s="1"/>
  <c r="B447" i="40"/>
  <c r="D447" i="40" s="1"/>
  <c r="B448" i="40"/>
  <c r="D448" i="40" s="1"/>
  <c r="B449" i="40"/>
  <c r="D449" i="40" s="1"/>
  <c r="B450" i="40"/>
  <c r="D450" i="40" s="1"/>
  <c r="B451" i="40"/>
  <c r="B452" i="40"/>
  <c r="D452" i="40" s="1"/>
  <c r="B453" i="40"/>
  <c r="D453" i="40" s="1"/>
  <c r="B454" i="40"/>
  <c r="D454" i="40" s="1"/>
  <c r="B455" i="40"/>
  <c r="D455" i="40" s="1"/>
  <c r="B456" i="40"/>
  <c r="D456" i="40" s="1"/>
  <c r="B457" i="40"/>
  <c r="D457" i="40" s="1"/>
  <c r="B458" i="40"/>
  <c r="D458" i="40" s="1"/>
  <c r="B459" i="40"/>
  <c r="D459" i="40" s="1"/>
  <c r="B460" i="40"/>
  <c r="D460" i="40" s="1"/>
  <c r="B461" i="40"/>
  <c r="D461" i="40" s="1"/>
  <c r="B462" i="40"/>
  <c r="D462" i="40" s="1"/>
  <c r="B463" i="40"/>
  <c r="B464" i="40"/>
  <c r="D464" i="40" s="1"/>
  <c r="B465" i="40"/>
  <c r="D465" i="40" s="1"/>
  <c r="B466" i="40"/>
  <c r="B467" i="40"/>
  <c r="D467" i="40" s="1"/>
  <c r="B468" i="40"/>
  <c r="D468" i="40" s="1"/>
  <c r="D413" i="40"/>
  <c r="D415" i="40"/>
  <c r="D417" i="40"/>
  <c r="D424" i="40"/>
  <c r="D425" i="40"/>
  <c r="D427" i="40"/>
  <c r="D429" i="40"/>
  <c r="D443" i="40"/>
  <c r="D451" i="40"/>
  <c r="D463" i="40"/>
  <c r="D466" i="40"/>
  <c r="N411" i="40"/>
  <c r="N412" i="40"/>
  <c r="N413" i="40"/>
  <c r="N414" i="40"/>
  <c r="N415" i="40"/>
  <c r="N416" i="40"/>
  <c r="N417" i="40"/>
  <c r="N418" i="40"/>
  <c r="N419" i="40"/>
  <c r="N420" i="40"/>
  <c r="N421" i="40"/>
  <c r="N422" i="40"/>
  <c r="N423" i="40"/>
  <c r="N424" i="40"/>
  <c r="N425" i="40"/>
  <c r="N426" i="40"/>
  <c r="N427" i="40"/>
  <c r="N428" i="40"/>
  <c r="N429" i="40"/>
  <c r="N430" i="40"/>
  <c r="N431" i="40"/>
  <c r="N432" i="40"/>
  <c r="N433" i="40"/>
  <c r="N434" i="40"/>
  <c r="N435" i="40"/>
  <c r="N436" i="40"/>
  <c r="N437" i="40"/>
  <c r="N438" i="40"/>
  <c r="N439" i="40"/>
  <c r="N440" i="40"/>
  <c r="N441" i="40"/>
  <c r="N442" i="40"/>
  <c r="N443" i="40"/>
  <c r="N444" i="40"/>
  <c r="N445" i="40"/>
  <c r="N446" i="40"/>
  <c r="N447" i="40"/>
  <c r="N448" i="40"/>
  <c r="N449" i="40"/>
  <c r="N450" i="40"/>
  <c r="N451" i="40"/>
  <c r="N452" i="40"/>
  <c r="N453" i="40"/>
  <c r="N454" i="40"/>
  <c r="N455" i="40"/>
  <c r="N456" i="40"/>
  <c r="N457" i="40"/>
  <c r="N458" i="40"/>
  <c r="N459" i="40"/>
  <c r="N460" i="40"/>
  <c r="N461" i="40"/>
  <c r="N462" i="40"/>
  <c r="N463" i="40"/>
  <c r="N464" i="40"/>
  <c r="N465" i="40"/>
  <c r="N466" i="40"/>
  <c r="N467" i="40"/>
  <c r="N468" i="40"/>
  <c r="B354" i="40"/>
  <c r="D354" i="40" s="1"/>
  <c r="B355" i="40"/>
  <c r="D355" i="40" s="1"/>
  <c r="B356" i="40"/>
  <c r="B357" i="40"/>
  <c r="D357" i="40" s="1"/>
  <c r="B358" i="40"/>
  <c r="D358" i="40" s="1"/>
  <c r="B359" i="40"/>
  <c r="D359" i="40" s="1"/>
  <c r="B360" i="40"/>
  <c r="D360" i="40" s="1"/>
  <c r="B361" i="40"/>
  <c r="D361" i="40" s="1"/>
  <c r="B362" i="40"/>
  <c r="D362" i="40" s="1"/>
  <c r="B363" i="40"/>
  <c r="D363" i="40" s="1"/>
  <c r="B364" i="40"/>
  <c r="D364" i="40" s="1"/>
  <c r="B365" i="40"/>
  <c r="D365" i="40" s="1"/>
  <c r="B366" i="40"/>
  <c r="D366" i="40" s="1"/>
  <c r="B367" i="40"/>
  <c r="D367" i="40" s="1"/>
  <c r="B368" i="40"/>
  <c r="B369" i="40"/>
  <c r="D369" i="40" s="1"/>
  <c r="B370" i="40"/>
  <c r="D370" i="40" s="1"/>
  <c r="B371" i="40"/>
  <c r="D371" i="40" s="1"/>
  <c r="B372" i="40"/>
  <c r="D372" i="40" s="1"/>
  <c r="B373" i="40"/>
  <c r="D373" i="40" s="1"/>
  <c r="B374" i="40"/>
  <c r="D374" i="40" s="1"/>
  <c r="B375" i="40"/>
  <c r="D375" i="40" s="1"/>
  <c r="B376" i="40"/>
  <c r="D376" i="40" s="1"/>
  <c r="B377" i="40"/>
  <c r="D377" i="40" s="1"/>
  <c r="B378" i="40"/>
  <c r="D378" i="40" s="1"/>
  <c r="B379" i="40"/>
  <c r="D379" i="40" s="1"/>
  <c r="B380" i="40"/>
  <c r="B381" i="40"/>
  <c r="D381" i="40" s="1"/>
  <c r="B382" i="40"/>
  <c r="D382" i="40" s="1"/>
  <c r="B383" i="40"/>
  <c r="D383" i="40" s="1"/>
  <c r="B384" i="40"/>
  <c r="D384" i="40" s="1"/>
  <c r="B385" i="40"/>
  <c r="D385" i="40" s="1"/>
  <c r="B386" i="40"/>
  <c r="D386" i="40" s="1"/>
  <c r="B387" i="40"/>
  <c r="D387" i="40" s="1"/>
  <c r="B388" i="40"/>
  <c r="D388" i="40" s="1"/>
  <c r="B389" i="40"/>
  <c r="D389" i="40" s="1"/>
  <c r="B390" i="40"/>
  <c r="D390" i="40" s="1"/>
  <c r="B391" i="40"/>
  <c r="D391" i="40" s="1"/>
  <c r="B392" i="40"/>
  <c r="D392" i="40" s="1"/>
  <c r="B393" i="40"/>
  <c r="D393" i="40" s="1"/>
  <c r="B394" i="40"/>
  <c r="D394" i="40" s="1"/>
  <c r="B395" i="40"/>
  <c r="D395" i="40" s="1"/>
  <c r="B396" i="40"/>
  <c r="D396" i="40" s="1"/>
  <c r="B397" i="40"/>
  <c r="D397" i="40" s="1"/>
  <c r="B398" i="40"/>
  <c r="D398" i="40" s="1"/>
  <c r="B399" i="40"/>
  <c r="D399" i="40" s="1"/>
  <c r="B400" i="40"/>
  <c r="D400" i="40" s="1"/>
  <c r="B401" i="40"/>
  <c r="D401" i="40" s="1"/>
  <c r="B402" i="40"/>
  <c r="D402" i="40" s="1"/>
  <c r="B403" i="40"/>
  <c r="D403" i="40" s="1"/>
  <c r="B404" i="40"/>
  <c r="D404" i="40" s="1"/>
  <c r="B405" i="40"/>
  <c r="D405" i="40" s="1"/>
  <c r="B406" i="40"/>
  <c r="D406" i="40" s="1"/>
  <c r="B407" i="40"/>
  <c r="D407" i="40" s="1"/>
  <c r="B408" i="40"/>
  <c r="D408" i="40" s="1"/>
  <c r="B409" i="40"/>
  <c r="D409" i="40" s="1"/>
  <c r="B410" i="40"/>
  <c r="D410" i="40" s="1"/>
  <c r="D356" i="40"/>
  <c r="D368" i="40"/>
  <c r="D380" i="40"/>
  <c r="N354" i="40"/>
  <c r="N355" i="40"/>
  <c r="N356" i="40"/>
  <c r="N357" i="40"/>
  <c r="N358" i="40"/>
  <c r="N359" i="40"/>
  <c r="N360" i="40"/>
  <c r="N361" i="40"/>
  <c r="N362" i="40"/>
  <c r="N363" i="40"/>
  <c r="N364" i="40"/>
  <c r="N365" i="40"/>
  <c r="N366" i="40"/>
  <c r="N367" i="40"/>
  <c r="N368" i="40"/>
  <c r="N369" i="40"/>
  <c r="N370" i="40"/>
  <c r="N371" i="40"/>
  <c r="N372" i="40"/>
  <c r="N373" i="40"/>
  <c r="N374" i="40"/>
  <c r="N375" i="40"/>
  <c r="N376" i="40"/>
  <c r="N377" i="40"/>
  <c r="N378" i="40"/>
  <c r="N379" i="40"/>
  <c r="N380" i="40"/>
  <c r="N381" i="40"/>
  <c r="N382" i="40"/>
  <c r="N383" i="40"/>
  <c r="N384" i="40"/>
  <c r="N385" i="40"/>
  <c r="N386" i="40"/>
  <c r="N387" i="40"/>
  <c r="N388" i="40"/>
  <c r="N389" i="40"/>
  <c r="N390" i="40"/>
  <c r="N391" i="40"/>
  <c r="N392" i="40"/>
  <c r="N393" i="40"/>
  <c r="N394" i="40"/>
  <c r="N395" i="40"/>
  <c r="N396" i="40"/>
  <c r="N397" i="40"/>
  <c r="N398" i="40"/>
  <c r="N399" i="40"/>
  <c r="N400" i="40"/>
  <c r="N401" i="40"/>
  <c r="N402" i="40"/>
  <c r="N403" i="40"/>
  <c r="N404" i="40"/>
  <c r="N405" i="40"/>
  <c r="N406" i="40"/>
  <c r="N407" i="40"/>
  <c r="N408" i="40"/>
  <c r="N409" i="40"/>
  <c r="N410" i="40"/>
  <c r="F6" i="42"/>
  <c r="E6" i="42"/>
  <c r="F5" i="42"/>
  <c r="E5" i="42"/>
  <c r="F4" i="42"/>
  <c r="E4" i="42"/>
  <c r="B295" i="40"/>
  <c r="D295" i="40" s="1"/>
  <c r="B296" i="40"/>
  <c r="D296" i="40" s="1"/>
  <c r="B297" i="40"/>
  <c r="D297" i="40" s="1"/>
  <c r="B298" i="40"/>
  <c r="D298" i="40" s="1"/>
  <c r="B299" i="40"/>
  <c r="D299" i="40" s="1"/>
  <c r="B300" i="40"/>
  <c r="D300" i="40" s="1"/>
  <c r="B301" i="40"/>
  <c r="D301" i="40" s="1"/>
  <c r="B302" i="40"/>
  <c r="D302" i="40" s="1"/>
  <c r="B303" i="40"/>
  <c r="D303" i="40" s="1"/>
  <c r="B304" i="40"/>
  <c r="D304" i="40" s="1"/>
  <c r="B305" i="40"/>
  <c r="D305" i="40" s="1"/>
  <c r="B306" i="40"/>
  <c r="D306" i="40" s="1"/>
  <c r="B307" i="40"/>
  <c r="D307" i="40" s="1"/>
  <c r="B308" i="40"/>
  <c r="D308" i="40" s="1"/>
  <c r="B309" i="40"/>
  <c r="D309" i="40" s="1"/>
  <c r="B310" i="40"/>
  <c r="D310" i="40" s="1"/>
  <c r="B311" i="40"/>
  <c r="D311" i="40" s="1"/>
  <c r="B312" i="40"/>
  <c r="D312" i="40" s="1"/>
  <c r="B313" i="40"/>
  <c r="D313" i="40" s="1"/>
  <c r="B314" i="40"/>
  <c r="D314" i="40" s="1"/>
  <c r="B315" i="40"/>
  <c r="D315" i="40" s="1"/>
  <c r="B316" i="40"/>
  <c r="D316" i="40" s="1"/>
  <c r="B317" i="40"/>
  <c r="D317" i="40" s="1"/>
  <c r="B318" i="40"/>
  <c r="D318" i="40" s="1"/>
  <c r="B319" i="40"/>
  <c r="D319" i="40" s="1"/>
  <c r="B320" i="40"/>
  <c r="D320" i="40" s="1"/>
  <c r="B321" i="40"/>
  <c r="D321" i="40" s="1"/>
  <c r="B322" i="40"/>
  <c r="D322" i="40" s="1"/>
  <c r="B323" i="40"/>
  <c r="D323" i="40" s="1"/>
  <c r="B324" i="40"/>
  <c r="D324" i="40" s="1"/>
  <c r="B325" i="40"/>
  <c r="D325" i="40" s="1"/>
  <c r="B326" i="40"/>
  <c r="D326" i="40" s="1"/>
  <c r="B327" i="40"/>
  <c r="D327" i="40" s="1"/>
  <c r="B328" i="40"/>
  <c r="D328" i="40" s="1"/>
  <c r="B329" i="40"/>
  <c r="D329" i="40" s="1"/>
  <c r="B330" i="40"/>
  <c r="D330" i="40" s="1"/>
  <c r="B331" i="40"/>
  <c r="D331" i="40" s="1"/>
  <c r="B332" i="40"/>
  <c r="D332" i="40" s="1"/>
  <c r="B333" i="40"/>
  <c r="D333" i="40" s="1"/>
  <c r="B334" i="40"/>
  <c r="D334" i="40" s="1"/>
  <c r="B335" i="40"/>
  <c r="D335" i="40" s="1"/>
  <c r="B336" i="40"/>
  <c r="D336" i="40" s="1"/>
  <c r="B337" i="40"/>
  <c r="D337" i="40" s="1"/>
  <c r="B338" i="40"/>
  <c r="D338" i="40" s="1"/>
  <c r="B339" i="40"/>
  <c r="D339" i="40" s="1"/>
  <c r="B340" i="40"/>
  <c r="D340" i="40" s="1"/>
  <c r="B341" i="40"/>
  <c r="D341" i="40" s="1"/>
  <c r="B342" i="40"/>
  <c r="D342" i="40" s="1"/>
  <c r="B343" i="40"/>
  <c r="D343" i="40" s="1"/>
  <c r="B344" i="40"/>
  <c r="D344" i="40" s="1"/>
  <c r="B345" i="40"/>
  <c r="D345" i="40" s="1"/>
  <c r="B346" i="40"/>
  <c r="D346" i="40" s="1"/>
  <c r="B347" i="40"/>
  <c r="D347" i="40" s="1"/>
  <c r="B348" i="40"/>
  <c r="D348" i="40" s="1"/>
  <c r="B349" i="40"/>
  <c r="D349" i="40" s="1"/>
  <c r="B350" i="40"/>
  <c r="D350" i="40" s="1"/>
  <c r="B351" i="40"/>
  <c r="D351" i="40" s="1"/>
  <c r="B352" i="40"/>
  <c r="D352" i="40" s="1"/>
  <c r="B353" i="40"/>
  <c r="D353" i="40" s="1"/>
  <c r="N295" i="40"/>
  <c r="N296" i="40"/>
  <c r="N297" i="40"/>
  <c r="N298" i="40"/>
  <c r="N299" i="40"/>
  <c r="N300" i="40"/>
  <c r="N301" i="40"/>
  <c r="N302" i="40"/>
  <c r="N303" i="40"/>
  <c r="N304" i="40"/>
  <c r="N305" i="40"/>
  <c r="N306" i="40"/>
  <c r="N307" i="40"/>
  <c r="N308" i="40"/>
  <c r="N309" i="40"/>
  <c r="N310" i="40"/>
  <c r="N311" i="40"/>
  <c r="N312" i="40"/>
  <c r="N313" i="40"/>
  <c r="N314" i="40"/>
  <c r="N315" i="40"/>
  <c r="N316" i="40"/>
  <c r="N317" i="40"/>
  <c r="N318" i="40"/>
  <c r="N319" i="40"/>
  <c r="N320" i="40"/>
  <c r="N321" i="40"/>
  <c r="N322" i="40"/>
  <c r="N323" i="40"/>
  <c r="N324" i="40"/>
  <c r="N325" i="40"/>
  <c r="N326" i="40"/>
  <c r="N327" i="40"/>
  <c r="N328" i="40"/>
  <c r="N329" i="40"/>
  <c r="N330" i="40"/>
  <c r="N331" i="40"/>
  <c r="N332" i="40"/>
  <c r="N333" i="40"/>
  <c r="N334" i="40"/>
  <c r="N335" i="40"/>
  <c r="N336" i="40"/>
  <c r="N337" i="40"/>
  <c r="N338" i="40"/>
  <c r="N339" i="40"/>
  <c r="N340" i="40"/>
  <c r="N341" i="40"/>
  <c r="N342" i="40"/>
  <c r="N343" i="40"/>
  <c r="N344" i="40"/>
  <c r="N345" i="40"/>
  <c r="N346" i="40"/>
  <c r="N347" i="40"/>
  <c r="N348" i="40"/>
  <c r="N349" i="40"/>
  <c r="N350" i="40"/>
  <c r="N351" i="40"/>
  <c r="N352" i="40"/>
  <c r="N353" i="40"/>
  <c r="B236" i="40"/>
  <c r="D236" i="40" s="1"/>
  <c r="B237" i="40"/>
  <c r="D237" i="40" s="1"/>
  <c r="B238" i="40"/>
  <c r="D238" i="40" s="1"/>
  <c r="B239" i="40"/>
  <c r="D239" i="40" s="1"/>
  <c r="B240" i="40"/>
  <c r="D240" i="40" s="1"/>
  <c r="B241" i="40"/>
  <c r="D241" i="40" s="1"/>
  <c r="B242" i="40"/>
  <c r="D242" i="40" s="1"/>
  <c r="B243" i="40"/>
  <c r="D243" i="40" s="1"/>
  <c r="B244" i="40"/>
  <c r="D244" i="40" s="1"/>
  <c r="B245" i="40"/>
  <c r="D245" i="40" s="1"/>
  <c r="B246" i="40"/>
  <c r="D246" i="40" s="1"/>
  <c r="B247" i="40"/>
  <c r="D247" i="40" s="1"/>
  <c r="B248" i="40"/>
  <c r="D248" i="40" s="1"/>
  <c r="B249" i="40"/>
  <c r="D249" i="40" s="1"/>
  <c r="B250" i="40"/>
  <c r="D250" i="40" s="1"/>
  <c r="B251" i="40"/>
  <c r="D251" i="40" s="1"/>
  <c r="B252" i="40"/>
  <c r="D252" i="40" s="1"/>
  <c r="B253" i="40"/>
  <c r="D253" i="40" s="1"/>
  <c r="B254" i="40"/>
  <c r="D254" i="40" s="1"/>
  <c r="B255" i="40"/>
  <c r="D255" i="40" s="1"/>
  <c r="B256" i="40"/>
  <c r="D256" i="40" s="1"/>
  <c r="B257" i="40"/>
  <c r="D257" i="40" s="1"/>
  <c r="B258" i="40"/>
  <c r="D258" i="40" s="1"/>
  <c r="B259" i="40"/>
  <c r="D259" i="40" s="1"/>
  <c r="B260" i="40"/>
  <c r="D260" i="40" s="1"/>
  <c r="B261" i="40"/>
  <c r="D261" i="40" s="1"/>
  <c r="B262" i="40"/>
  <c r="D262" i="40" s="1"/>
  <c r="B263" i="40"/>
  <c r="D263" i="40" s="1"/>
  <c r="B264" i="40"/>
  <c r="D264" i="40" s="1"/>
  <c r="B265" i="40"/>
  <c r="D265" i="40" s="1"/>
  <c r="B266" i="40"/>
  <c r="D266" i="40" s="1"/>
  <c r="B267" i="40"/>
  <c r="D267" i="40" s="1"/>
  <c r="B268" i="40"/>
  <c r="D268" i="40" s="1"/>
  <c r="B269" i="40"/>
  <c r="D269" i="40" s="1"/>
  <c r="B270" i="40"/>
  <c r="D270" i="40" s="1"/>
  <c r="B271" i="40"/>
  <c r="D271" i="40" s="1"/>
  <c r="B272" i="40"/>
  <c r="D272" i="40" s="1"/>
  <c r="B273" i="40"/>
  <c r="D273" i="40" s="1"/>
  <c r="B274" i="40"/>
  <c r="D274" i="40" s="1"/>
  <c r="B275" i="40"/>
  <c r="D275" i="40" s="1"/>
  <c r="B276" i="40"/>
  <c r="D276" i="40" s="1"/>
  <c r="B277" i="40"/>
  <c r="D277" i="40" s="1"/>
  <c r="B278" i="40"/>
  <c r="D278" i="40" s="1"/>
  <c r="B279" i="40"/>
  <c r="D279" i="40" s="1"/>
  <c r="B280" i="40"/>
  <c r="D280" i="40" s="1"/>
  <c r="B281" i="40"/>
  <c r="D281" i="40" s="1"/>
  <c r="B282" i="40"/>
  <c r="D282" i="40" s="1"/>
  <c r="B283" i="40"/>
  <c r="D283" i="40" s="1"/>
  <c r="B284" i="40"/>
  <c r="D284" i="40" s="1"/>
  <c r="B285" i="40"/>
  <c r="D285" i="40" s="1"/>
  <c r="B286" i="40"/>
  <c r="D286" i="40" s="1"/>
  <c r="B287" i="40"/>
  <c r="D287" i="40" s="1"/>
  <c r="B288" i="40"/>
  <c r="D288" i="40" s="1"/>
  <c r="B289" i="40"/>
  <c r="D289" i="40" s="1"/>
  <c r="B290" i="40"/>
  <c r="D290" i="40" s="1"/>
  <c r="B291" i="40"/>
  <c r="D291" i="40" s="1"/>
  <c r="B292" i="40"/>
  <c r="D292" i="40" s="1"/>
  <c r="B293" i="40"/>
  <c r="D293" i="40" s="1"/>
  <c r="B294" i="40"/>
  <c r="D294" i="40" s="1"/>
  <c r="N236" i="40"/>
  <c r="N237" i="40"/>
  <c r="N238" i="40"/>
  <c r="N239" i="40"/>
  <c r="N240" i="40"/>
  <c r="N241" i="40"/>
  <c r="N242" i="40"/>
  <c r="N243" i="40"/>
  <c r="N244" i="40"/>
  <c r="N245" i="40"/>
  <c r="N246" i="40"/>
  <c r="N247" i="40"/>
  <c r="N248" i="40"/>
  <c r="N249" i="40"/>
  <c r="N250" i="40"/>
  <c r="N251" i="40"/>
  <c r="N252" i="40"/>
  <c r="N253" i="40"/>
  <c r="N254" i="40"/>
  <c r="N255" i="40"/>
  <c r="N256" i="40"/>
  <c r="N257" i="40"/>
  <c r="N258" i="40"/>
  <c r="N259" i="40"/>
  <c r="N260" i="40"/>
  <c r="N261" i="40"/>
  <c r="N262" i="40"/>
  <c r="N263" i="40"/>
  <c r="N264" i="40"/>
  <c r="N265" i="40"/>
  <c r="N266" i="40"/>
  <c r="N267" i="40"/>
  <c r="N268" i="40"/>
  <c r="N269" i="40"/>
  <c r="N270" i="40"/>
  <c r="N271" i="40"/>
  <c r="N272" i="40"/>
  <c r="N273" i="40"/>
  <c r="N274" i="40"/>
  <c r="N275" i="40"/>
  <c r="N276" i="40"/>
  <c r="N277" i="40"/>
  <c r="N278" i="40"/>
  <c r="N279" i="40"/>
  <c r="N280" i="40"/>
  <c r="N281" i="40"/>
  <c r="N282" i="40"/>
  <c r="N283" i="40"/>
  <c r="N284" i="40"/>
  <c r="N285" i="40"/>
  <c r="N286" i="40"/>
  <c r="N287" i="40"/>
  <c r="N288" i="40"/>
  <c r="N289" i="40"/>
  <c r="N290" i="40"/>
  <c r="N291" i="40"/>
  <c r="N292" i="40"/>
  <c r="N293" i="40"/>
  <c r="N294" i="40"/>
  <c r="H3" i="41"/>
  <c r="AJ11" i="38"/>
  <c r="AJ10" i="38"/>
  <c r="AJ9" i="38"/>
  <c r="B180" i="40" l="1"/>
  <c r="D180" i="40" s="1"/>
  <c r="B181" i="40"/>
  <c r="D181" i="40" s="1"/>
  <c r="B182" i="40"/>
  <c r="D182" i="40" s="1"/>
  <c r="B183" i="40"/>
  <c r="D183" i="40" s="1"/>
  <c r="B184" i="40"/>
  <c r="D184" i="40" s="1"/>
  <c r="B185" i="40"/>
  <c r="D185" i="40" s="1"/>
  <c r="B186" i="40"/>
  <c r="D186" i="40" s="1"/>
  <c r="B187" i="40"/>
  <c r="D187" i="40" s="1"/>
  <c r="B188" i="40"/>
  <c r="D188" i="40" s="1"/>
  <c r="B189" i="40"/>
  <c r="D189" i="40" s="1"/>
  <c r="B190" i="40"/>
  <c r="D190" i="40" s="1"/>
  <c r="B191" i="40"/>
  <c r="D191" i="40" s="1"/>
  <c r="B192" i="40"/>
  <c r="D192" i="40" s="1"/>
  <c r="B193" i="40"/>
  <c r="D193" i="40" s="1"/>
  <c r="B194" i="40"/>
  <c r="D194" i="40" s="1"/>
  <c r="B195" i="40"/>
  <c r="D195" i="40" s="1"/>
  <c r="B196" i="40"/>
  <c r="D196" i="40" s="1"/>
  <c r="B197" i="40"/>
  <c r="D197" i="40" s="1"/>
  <c r="B198" i="40"/>
  <c r="D198" i="40" s="1"/>
  <c r="B199" i="40"/>
  <c r="D199" i="40" s="1"/>
  <c r="B200" i="40"/>
  <c r="D200" i="40" s="1"/>
  <c r="B201" i="40"/>
  <c r="D201" i="40" s="1"/>
  <c r="B202" i="40"/>
  <c r="D202" i="40" s="1"/>
  <c r="B203" i="40"/>
  <c r="D203" i="40" s="1"/>
  <c r="B204" i="40"/>
  <c r="D204" i="40" s="1"/>
  <c r="B205" i="40"/>
  <c r="D205" i="40" s="1"/>
  <c r="B206" i="40"/>
  <c r="D206" i="40" s="1"/>
  <c r="B207" i="40"/>
  <c r="D207" i="40" s="1"/>
  <c r="B208" i="40"/>
  <c r="D208" i="40" s="1"/>
  <c r="B209" i="40"/>
  <c r="D209" i="40" s="1"/>
  <c r="B210" i="40"/>
  <c r="D210" i="40" s="1"/>
  <c r="B211" i="40"/>
  <c r="D211" i="40" s="1"/>
  <c r="B212" i="40"/>
  <c r="D212" i="40" s="1"/>
  <c r="B213" i="40"/>
  <c r="D213" i="40" s="1"/>
  <c r="B214" i="40"/>
  <c r="D214" i="40" s="1"/>
  <c r="B215" i="40"/>
  <c r="D215" i="40" s="1"/>
  <c r="B216" i="40"/>
  <c r="D216" i="40" s="1"/>
  <c r="B217" i="40"/>
  <c r="D217" i="40" s="1"/>
  <c r="B218" i="40"/>
  <c r="D218" i="40" s="1"/>
  <c r="B219" i="40"/>
  <c r="D219" i="40" s="1"/>
  <c r="B220" i="40"/>
  <c r="D220" i="40" s="1"/>
  <c r="B221" i="40"/>
  <c r="D221" i="40" s="1"/>
  <c r="B222" i="40"/>
  <c r="D222" i="40" s="1"/>
  <c r="B223" i="40"/>
  <c r="D223" i="40" s="1"/>
  <c r="B224" i="40"/>
  <c r="D224" i="40" s="1"/>
  <c r="B225" i="40"/>
  <c r="D225" i="40" s="1"/>
  <c r="B226" i="40"/>
  <c r="D226" i="40" s="1"/>
  <c r="B227" i="40"/>
  <c r="D227" i="40" s="1"/>
  <c r="B228" i="40"/>
  <c r="D228" i="40" s="1"/>
  <c r="B229" i="40"/>
  <c r="D229" i="40" s="1"/>
  <c r="B230" i="40"/>
  <c r="D230" i="40" s="1"/>
  <c r="B231" i="40"/>
  <c r="D231" i="40" s="1"/>
  <c r="B232" i="40"/>
  <c r="D232" i="40" s="1"/>
  <c r="B233" i="40"/>
  <c r="D233" i="40" s="1"/>
  <c r="B234" i="40"/>
  <c r="D234" i="40" s="1"/>
  <c r="B235" i="40"/>
  <c r="D235" i="40" s="1"/>
  <c r="N180" i="40"/>
  <c r="N181" i="40"/>
  <c r="N182" i="40"/>
  <c r="N183" i="40"/>
  <c r="N184" i="40"/>
  <c r="N185" i="40"/>
  <c r="N186" i="40"/>
  <c r="N187" i="40"/>
  <c r="N188" i="40"/>
  <c r="N189" i="40"/>
  <c r="N190" i="40"/>
  <c r="N191" i="40"/>
  <c r="N192" i="40"/>
  <c r="N193" i="40"/>
  <c r="N194" i="40"/>
  <c r="N195" i="40"/>
  <c r="N196" i="40"/>
  <c r="N197" i="40"/>
  <c r="N198" i="40"/>
  <c r="N199" i="40"/>
  <c r="N200" i="40"/>
  <c r="N201" i="40"/>
  <c r="N202" i="40"/>
  <c r="N203" i="40"/>
  <c r="N204" i="40"/>
  <c r="N205" i="40"/>
  <c r="N206" i="40"/>
  <c r="N207" i="40"/>
  <c r="N208" i="40"/>
  <c r="N209" i="40"/>
  <c r="N210" i="40"/>
  <c r="N211" i="40"/>
  <c r="N212" i="40"/>
  <c r="N213" i="40"/>
  <c r="N214" i="40"/>
  <c r="N215" i="40"/>
  <c r="N216" i="40"/>
  <c r="N217" i="40"/>
  <c r="N218" i="40"/>
  <c r="N219" i="40"/>
  <c r="N220" i="40"/>
  <c r="N221" i="40"/>
  <c r="N222" i="40"/>
  <c r="N223" i="40"/>
  <c r="N224" i="40"/>
  <c r="N225" i="40"/>
  <c r="N226" i="40"/>
  <c r="N227" i="40"/>
  <c r="N228" i="40"/>
  <c r="N229" i="40"/>
  <c r="N230" i="40"/>
  <c r="N231" i="40"/>
  <c r="N232" i="40"/>
  <c r="N233" i="40"/>
  <c r="N234" i="40"/>
  <c r="N235" i="40"/>
  <c r="B121" i="40"/>
  <c r="D121" i="40" s="1"/>
  <c r="B122" i="40"/>
  <c r="D122" i="40" s="1"/>
  <c r="B123" i="40"/>
  <c r="D123" i="40" s="1"/>
  <c r="B124" i="40"/>
  <c r="D124" i="40" s="1"/>
  <c r="B125" i="40"/>
  <c r="D125" i="40" s="1"/>
  <c r="B126" i="40"/>
  <c r="D126" i="40" s="1"/>
  <c r="B127" i="40"/>
  <c r="D127" i="40" s="1"/>
  <c r="B128" i="40"/>
  <c r="D128" i="40" s="1"/>
  <c r="B129" i="40"/>
  <c r="D129" i="40" s="1"/>
  <c r="B130" i="40"/>
  <c r="D130" i="40" s="1"/>
  <c r="B131" i="40"/>
  <c r="D131" i="40" s="1"/>
  <c r="B132" i="40"/>
  <c r="D132" i="40" s="1"/>
  <c r="B133" i="40"/>
  <c r="D133" i="40" s="1"/>
  <c r="B134" i="40"/>
  <c r="D134" i="40" s="1"/>
  <c r="B135" i="40"/>
  <c r="D135" i="40" s="1"/>
  <c r="B136" i="40"/>
  <c r="D136" i="40" s="1"/>
  <c r="B137" i="40"/>
  <c r="D137" i="40" s="1"/>
  <c r="B138" i="40"/>
  <c r="D138" i="40" s="1"/>
  <c r="B139" i="40"/>
  <c r="D139" i="40" s="1"/>
  <c r="B140" i="40"/>
  <c r="D140" i="40" s="1"/>
  <c r="B141" i="40"/>
  <c r="D141" i="40" s="1"/>
  <c r="B142" i="40"/>
  <c r="D142" i="40" s="1"/>
  <c r="B143" i="40"/>
  <c r="D143" i="40" s="1"/>
  <c r="B144" i="40"/>
  <c r="D144" i="40" s="1"/>
  <c r="B145" i="40"/>
  <c r="D145" i="40" s="1"/>
  <c r="B146" i="40"/>
  <c r="D146" i="40" s="1"/>
  <c r="B147" i="40"/>
  <c r="D147" i="40" s="1"/>
  <c r="B148" i="40"/>
  <c r="D148" i="40" s="1"/>
  <c r="B149" i="40"/>
  <c r="D149" i="40" s="1"/>
  <c r="B150" i="40"/>
  <c r="D150" i="40" s="1"/>
  <c r="B151" i="40"/>
  <c r="D151" i="40" s="1"/>
  <c r="B152" i="40"/>
  <c r="D152" i="40" s="1"/>
  <c r="B153" i="40"/>
  <c r="D153" i="40" s="1"/>
  <c r="B154" i="40"/>
  <c r="D154" i="40" s="1"/>
  <c r="B155" i="40"/>
  <c r="D155" i="40" s="1"/>
  <c r="B156" i="40"/>
  <c r="D156" i="40" s="1"/>
  <c r="B157" i="40"/>
  <c r="D157" i="40" s="1"/>
  <c r="B158" i="40"/>
  <c r="D158" i="40" s="1"/>
  <c r="B159" i="40"/>
  <c r="D159" i="40" s="1"/>
  <c r="B160" i="40"/>
  <c r="D160" i="40" s="1"/>
  <c r="B161" i="40"/>
  <c r="D161" i="40" s="1"/>
  <c r="B162" i="40"/>
  <c r="D162" i="40" s="1"/>
  <c r="B163" i="40"/>
  <c r="D163" i="40" s="1"/>
  <c r="B164" i="40"/>
  <c r="D164" i="40" s="1"/>
  <c r="B165" i="40"/>
  <c r="D165" i="40" s="1"/>
  <c r="B166" i="40"/>
  <c r="D166" i="40" s="1"/>
  <c r="B167" i="40"/>
  <c r="D167" i="40" s="1"/>
  <c r="B168" i="40"/>
  <c r="D168" i="40" s="1"/>
  <c r="B169" i="40"/>
  <c r="D169" i="40" s="1"/>
  <c r="B170" i="40"/>
  <c r="D170" i="40" s="1"/>
  <c r="B171" i="40"/>
  <c r="D171" i="40" s="1"/>
  <c r="B172" i="40"/>
  <c r="D172" i="40" s="1"/>
  <c r="B173" i="40"/>
  <c r="D173" i="40" s="1"/>
  <c r="B174" i="40"/>
  <c r="D174" i="40" s="1"/>
  <c r="B175" i="40"/>
  <c r="D175" i="40" s="1"/>
  <c r="B176" i="40"/>
  <c r="D176" i="40" s="1"/>
  <c r="B177" i="40"/>
  <c r="D177" i="40" s="1"/>
  <c r="B178" i="40"/>
  <c r="D178" i="40" s="1"/>
  <c r="B179" i="40"/>
  <c r="D179" i="40" s="1"/>
  <c r="N121" i="40"/>
  <c r="N122" i="40"/>
  <c r="N123" i="40"/>
  <c r="N124" i="40"/>
  <c r="N125" i="40"/>
  <c r="N126" i="40"/>
  <c r="N127" i="40"/>
  <c r="N128" i="40"/>
  <c r="N129" i="40"/>
  <c r="N130" i="40"/>
  <c r="N131" i="40"/>
  <c r="N132" i="40"/>
  <c r="N133" i="40"/>
  <c r="N134" i="40"/>
  <c r="N135" i="40"/>
  <c r="N136" i="40"/>
  <c r="N137" i="40"/>
  <c r="N138" i="40"/>
  <c r="N139" i="40"/>
  <c r="N140" i="40"/>
  <c r="N141" i="40"/>
  <c r="N142" i="40"/>
  <c r="N143" i="40"/>
  <c r="N144" i="40"/>
  <c r="N145" i="40"/>
  <c r="N146" i="40"/>
  <c r="N147" i="40"/>
  <c r="N148" i="40"/>
  <c r="N149" i="40"/>
  <c r="N150" i="40"/>
  <c r="N151" i="40"/>
  <c r="N152" i="40"/>
  <c r="N153" i="40"/>
  <c r="N154" i="40"/>
  <c r="N155" i="40"/>
  <c r="N156" i="40"/>
  <c r="N157" i="40"/>
  <c r="N158" i="40"/>
  <c r="N159" i="40"/>
  <c r="N160" i="40"/>
  <c r="N161" i="40"/>
  <c r="N162" i="40"/>
  <c r="N163" i="40"/>
  <c r="N164" i="40"/>
  <c r="N165" i="40"/>
  <c r="N166" i="40"/>
  <c r="N167" i="40"/>
  <c r="N168" i="40"/>
  <c r="N169" i="40"/>
  <c r="N170" i="40"/>
  <c r="N171" i="40"/>
  <c r="N172" i="40"/>
  <c r="N173" i="40"/>
  <c r="N174" i="40"/>
  <c r="N175" i="40"/>
  <c r="N176" i="40"/>
  <c r="N177" i="40"/>
  <c r="N178" i="40"/>
  <c r="N179" i="40"/>
  <c r="B61" i="40"/>
  <c r="D61" i="40" s="1"/>
  <c r="B62" i="40"/>
  <c r="D62" i="40" s="1"/>
  <c r="B63" i="40"/>
  <c r="D63" i="40" s="1"/>
  <c r="B64" i="40"/>
  <c r="D64" i="40" s="1"/>
  <c r="B65" i="40"/>
  <c r="D65" i="40" s="1"/>
  <c r="B66" i="40"/>
  <c r="D66" i="40" s="1"/>
  <c r="B67" i="40"/>
  <c r="D67" i="40" s="1"/>
  <c r="B68" i="40"/>
  <c r="D68" i="40" s="1"/>
  <c r="B69" i="40"/>
  <c r="D69" i="40" s="1"/>
  <c r="B70" i="40"/>
  <c r="D70" i="40" s="1"/>
  <c r="B71" i="40"/>
  <c r="D71" i="40" s="1"/>
  <c r="B72" i="40"/>
  <c r="D72" i="40" s="1"/>
  <c r="B73" i="40"/>
  <c r="D73" i="40" s="1"/>
  <c r="B74" i="40"/>
  <c r="D74" i="40" s="1"/>
  <c r="B75" i="40"/>
  <c r="D75" i="40" s="1"/>
  <c r="B76" i="40"/>
  <c r="D76" i="40" s="1"/>
  <c r="B77" i="40"/>
  <c r="D77" i="40" s="1"/>
  <c r="B78" i="40"/>
  <c r="D78" i="40" s="1"/>
  <c r="B79" i="40"/>
  <c r="D79" i="40" s="1"/>
  <c r="B80" i="40"/>
  <c r="D80" i="40" s="1"/>
  <c r="B81" i="40"/>
  <c r="D81" i="40" s="1"/>
  <c r="B82" i="40"/>
  <c r="D82" i="40" s="1"/>
  <c r="B83" i="40"/>
  <c r="D83" i="40" s="1"/>
  <c r="B84" i="40"/>
  <c r="D84" i="40" s="1"/>
  <c r="B85" i="40"/>
  <c r="D85" i="40" s="1"/>
  <c r="B86" i="40"/>
  <c r="D86" i="40" s="1"/>
  <c r="B87" i="40"/>
  <c r="D87" i="40" s="1"/>
  <c r="B88" i="40"/>
  <c r="D88" i="40" s="1"/>
  <c r="B89" i="40"/>
  <c r="D89" i="40" s="1"/>
  <c r="B90" i="40"/>
  <c r="D90" i="40" s="1"/>
  <c r="B91" i="40"/>
  <c r="D91" i="40" s="1"/>
  <c r="B92" i="40"/>
  <c r="D92" i="40" s="1"/>
  <c r="B93" i="40"/>
  <c r="D93" i="40" s="1"/>
  <c r="B94" i="40"/>
  <c r="D94" i="40" s="1"/>
  <c r="B95" i="40"/>
  <c r="D95" i="40" s="1"/>
  <c r="B96" i="40"/>
  <c r="D96" i="40" s="1"/>
  <c r="B97" i="40"/>
  <c r="D97" i="40" s="1"/>
  <c r="B98" i="40"/>
  <c r="D98" i="40" s="1"/>
  <c r="B99" i="40"/>
  <c r="D99" i="40" s="1"/>
  <c r="B100" i="40"/>
  <c r="D100" i="40" s="1"/>
  <c r="B101" i="40"/>
  <c r="D101" i="40" s="1"/>
  <c r="B102" i="40"/>
  <c r="D102" i="40" s="1"/>
  <c r="B103" i="40"/>
  <c r="D103" i="40" s="1"/>
  <c r="B104" i="40"/>
  <c r="D104" i="40" s="1"/>
  <c r="B105" i="40"/>
  <c r="D105" i="40" s="1"/>
  <c r="B106" i="40"/>
  <c r="D106" i="40" s="1"/>
  <c r="B107" i="40"/>
  <c r="D107" i="40" s="1"/>
  <c r="B108" i="40"/>
  <c r="D108" i="40" s="1"/>
  <c r="B109" i="40"/>
  <c r="D109" i="40" s="1"/>
  <c r="B110" i="40"/>
  <c r="D110" i="40" s="1"/>
  <c r="B111" i="40"/>
  <c r="D111" i="40" s="1"/>
  <c r="B112" i="40"/>
  <c r="D112" i="40" s="1"/>
  <c r="B113" i="40"/>
  <c r="D113" i="40" s="1"/>
  <c r="B114" i="40"/>
  <c r="D114" i="40" s="1"/>
  <c r="B115" i="40"/>
  <c r="D115" i="40" s="1"/>
  <c r="B116" i="40"/>
  <c r="D116" i="40" s="1"/>
  <c r="B117" i="40"/>
  <c r="D117" i="40" s="1"/>
  <c r="B118" i="40"/>
  <c r="D118" i="40" s="1"/>
  <c r="B119" i="40"/>
  <c r="D119" i="40" s="1"/>
  <c r="B120" i="40"/>
  <c r="D120" i="40" s="1"/>
  <c r="N61" i="40"/>
  <c r="N62" i="40"/>
  <c r="N63" i="40"/>
  <c r="N64" i="40"/>
  <c r="N65" i="40"/>
  <c r="N66" i="40"/>
  <c r="N67" i="40"/>
  <c r="N68" i="40"/>
  <c r="N69" i="40"/>
  <c r="N70" i="40"/>
  <c r="N71" i="40"/>
  <c r="N72" i="40"/>
  <c r="N73" i="40"/>
  <c r="N74" i="40"/>
  <c r="N75" i="40"/>
  <c r="N76" i="40"/>
  <c r="N77" i="40"/>
  <c r="N78" i="40"/>
  <c r="N79" i="40"/>
  <c r="N80" i="40"/>
  <c r="N81" i="40"/>
  <c r="N82" i="40"/>
  <c r="N83" i="40"/>
  <c r="N84" i="40"/>
  <c r="N85" i="40"/>
  <c r="N86" i="40"/>
  <c r="N87" i="40"/>
  <c r="N88" i="40"/>
  <c r="N89" i="40"/>
  <c r="N90" i="40"/>
  <c r="N91" i="40"/>
  <c r="N92" i="40"/>
  <c r="N93" i="40"/>
  <c r="N94" i="40"/>
  <c r="N95" i="40"/>
  <c r="N96" i="40"/>
  <c r="N97" i="40"/>
  <c r="N98" i="40"/>
  <c r="N99" i="40"/>
  <c r="N100" i="40"/>
  <c r="N101" i="40"/>
  <c r="N102" i="40"/>
  <c r="N103" i="40"/>
  <c r="N104" i="40"/>
  <c r="N105" i="40"/>
  <c r="N106" i="40"/>
  <c r="N107" i="40"/>
  <c r="N108" i="40"/>
  <c r="N109" i="40"/>
  <c r="N110" i="40"/>
  <c r="N111" i="40"/>
  <c r="N112" i="40"/>
  <c r="N113" i="40"/>
  <c r="N114" i="40"/>
  <c r="N115" i="40"/>
  <c r="N116" i="40"/>
  <c r="N117" i="40"/>
  <c r="N118" i="40"/>
  <c r="N119" i="40"/>
  <c r="N120" i="40"/>
  <c r="N3" i="40"/>
  <c r="N4" i="40"/>
  <c r="N5" i="40"/>
  <c r="N6" i="40"/>
  <c r="N7" i="40"/>
  <c r="N8" i="40"/>
  <c r="N9" i="40"/>
  <c r="N10" i="40"/>
  <c r="N11" i="40"/>
  <c r="N12" i="40"/>
  <c r="N13" i="40"/>
  <c r="N14" i="40"/>
  <c r="N15" i="40"/>
  <c r="N16" i="40"/>
  <c r="N17" i="40"/>
  <c r="N18" i="40"/>
  <c r="N19" i="40"/>
  <c r="N20" i="40"/>
  <c r="N21" i="40"/>
  <c r="N22" i="40"/>
  <c r="N23" i="40"/>
  <c r="N24" i="40"/>
  <c r="N25" i="40"/>
  <c r="N26" i="40"/>
  <c r="N27" i="40"/>
  <c r="N28" i="40"/>
  <c r="N29" i="40"/>
  <c r="N30" i="40"/>
  <c r="N31" i="40"/>
  <c r="N32" i="40"/>
  <c r="N33" i="40"/>
  <c r="N34" i="40"/>
  <c r="N35" i="40"/>
  <c r="N36" i="40"/>
  <c r="N37" i="40"/>
  <c r="N38" i="40"/>
  <c r="N39" i="40"/>
  <c r="N40" i="40"/>
  <c r="N41" i="40"/>
  <c r="N42" i="40"/>
  <c r="N43" i="40"/>
  <c r="N44" i="40"/>
  <c r="N45" i="40"/>
  <c r="N46" i="40"/>
  <c r="N47" i="40"/>
  <c r="N48" i="40"/>
  <c r="N49" i="40"/>
  <c r="N50" i="40"/>
  <c r="N51" i="40"/>
  <c r="N52" i="40"/>
  <c r="N53" i="40"/>
  <c r="N54" i="40"/>
  <c r="N55" i="40"/>
  <c r="N56" i="40"/>
  <c r="N57" i="40"/>
  <c r="N58" i="40"/>
  <c r="N59" i="40"/>
  <c r="N60" i="40"/>
  <c r="B20" i="40"/>
  <c r="D20" i="40" s="1"/>
  <c r="B21" i="40"/>
  <c r="D21" i="40" s="1"/>
  <c r="B22" i="40"/>
  <c r="D22" i="40" s="1"/>
  <c r="B23" i="40"/>
  <c r="D23" i="40" s="1"/>
  <c r="B24" i="40"/>
  <c r="D24" i="40" s="1"/>
  <c r="B25" i="40"/>
  <c r="D25" i="40" s="1"/>
  <c r="B26" i="40"/>
  <c r="D26" i="40" s="1"/>
  <c r="B27" i="40"/>
  <c r="D27" i="40" s="1"/>
  <c r="B28" i="40"/>
  <c r="D28" i="40" s="1"/>
  <c r="B29" i="40"/>
  <c r="D29" i="40" s="1"/>
  <c r="B30" i="40"/>
  <c r="D30" i="40" s="1"/>
  <c r="B31" i="40"/>
  <c r="D31" i="40" s="1"/>
  <c r="B32" i="40"/>
  <c r="D32" i="40" s="1"/>
  <c r="B33" i="40"/>
  <c r="D33" i="40" s="1"/>
  <c r="B34" i="40"/>
  <c r="D34" i="40" s="1"/>
  <c r="B35" i="40"/>
  <c r="D35" i="40" s="1"/>
  <c r="B36" i="40"/>
  <c r="D36" i="40" s="1"/>
  <c r="B37" i="40"/>
  <c r="D37" i="40" s="1"/>
  <c r="B38" i="40"/>
  <c r="D38" i="40" s="1"/>
  <c r="B39" i="40"/>
  <c r="D39" i="40" s="1"/>
  <c r="B40" i="40"/>
  <c r="D40" i="40" s="1"/>
  <c r="B41" i="40"/>
  <c r="D41" i="40" s="1"/>
  <c r="B42" i="40"/>
  <c r="D42" i="40" s="1"/>
  <c r="B43" i="40"/>
  <c r="D43" i="40" s="1"/>
  <c r="B44" i="40"/>
  <c r="D44" i="40" s="1"/>
  <c r="B45" i="40"/>
  <c r="D45" i="40" s="1"/>
  <c r="B46" i="40"/>
  <c r="D46" i="40" s="1"/>
  <c r="B47" i="40"/>
  <c r="D47" i="40" s="1"/>
  <c r="B48" i="40"/>
  <c r="D48" i="40" s="1"/>
  <c r="B49" i="40"/>
  <c r="D49" i="40" s="1"/>
  <c r="B50" i="40"/>
  <c r="D50" i="40" s="1"/>
  <c r="B51" i="40"/>
  <c r="D51" i="40" s="1"/>
  <c r="B52" i="40"/>
  <c r="D52" i="40" s="1"/>
  <c r="B53" i="40"/>
  <c r="D53" i="40" s="1"/>
  <c r="B54" i="40"/>
  <c r="D54" i="40" s="1"/>
  <c r="B55" i="40"/>
  <c r="D55" i="40" s="1"/>
  <c r="B56" i="40"/>
  <c r="D56" i="40" s="1"/>
  <c r="B57" i="40"/>
  <c r="D57" i="40" s="1"/>
  <c r="B58" i="40"/>
  <c r="D58" i="40" s="1"/>
  <c r="B59" i="40"/>
  <c r="D59" i="40" s="1"/>
  <c r="B60" i="40"/>
  <c r="D60" i="40" s="1"/>
  <c r="B4" i="40"/>
  <c r="D4" i="40" s="1"/>
  <c r="B5" i="40"/>
  <c r="D5" i="40" s="1"/>
  <c r="B6" i="40"/>
  <c r="D6" i="40" s="1"/>
  <c r="B7" i="40"/>
  <c r="D7" i="40" s="1"/>
  <c r="B8" i="40"/>
  <c r="D8" i="40" s="1"/>
  <c r="B9" i="40"/>
  <c r="D9" i="40" s="1"/>
  <c r="B10" i="40"/>
  <c r="D10" i="40" s="1"/>
  <c r="B11" i="40"/>
  <c r="D11" i="40" s="1"/>
  <c r="B12" i="40"/>
  <c r="D12" i="40" s="1"/>
  <c r="B13" i="40"/>
  <c r="D13" i="40" s="1"/>
  <c r="B14" i="40"/>
  <c r="D14" i="40" s="1"/>
  <c r="B15" i="40"/>
  <c r="D15" i="40" s="1"/>
  <c r="B16" i="40"/>
  <c r="D16" i="40" s="1"/>
  <c r="B17" i="40"/>
  <c r="D17" i="40" s="1"/>
  <c r="B18" i="40"/>
  <c r="D18" i="40" s="1"/>
  <c r="B19" i="40"/>
  <c r="D19" i="40" s="1"/>
  <c r="B3" i="40"/>
  <c r="D3" i="40" s="1"/>
  <c r="H3" i="39"/>
  <c r="N12" i="38" l="1"/>
  <c r="N3" i="38" l="1"/>
  <c r="N4" i="38"/>
  <c r="N5" i="38"/>
  <c r="N6" i="38"/>
  <c r="N7" i="38"/>
  <c r="N8" i="38"/>
  <c r="N9" i="38"/>
  <c r="N10" i="38"/>
  <c r="N11"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N377" i="38"/>
  <c r="N378" i="38"/>
  <c r="N379" i="38"/>
  <c r="N380" i="38"/>
  <c r="N381" i="38"/>
  <c r="N382" i="38"/>
  <c r="N383" i="38"/>
  <c r="N384" i="38"/>
  <c r="N385" i="38"/>
  <c r="N386" i="38"/>
  <c r="N387" i="38"/>
  <c r="N388" i="38"/>
  <c r="N389" i="38"/>
  <c r="N390" i="38"/>
  <c r="N391" i="38"/>
  <c r="N392" i="38"/>
  <c r="N393" i="38"/>
  <c r="N394" i="38"/>
  <c r="N395" i="38"/>
  <c r="N396" i="38"/>
  <c r="N397" i="38"/>
  <c r="N398" i="38"/>
  <c r="N399" i="38"/>
  <c r="N400" i="38"/>
  <c r="N401" i="38"/>
  <c r="N402" i="38"/>
  <c r="N403" i="38"/>
  <c r="N404" i="38"/>
  <c r="N405" i="38"/>
  <c r="N406" i="38"/>
  <c r="N407" i="38"/>
  <c r="N408" i="38"/>
  <c r="N409" i="38"/>
  <c r="N410" i="38"/>
  <c r="N411" i="38"/>
  <c r="N412" i="38"/>
  <c r="N413" i="38"/>
  <c r="N414" i="38"/>
  <c r="N415" i="38"/>
  <c r="N416" i="38"/>
  <c r="N417" i="38"/>
  <c r="N418" i="38"/>
  <c r="N419" i="38"/>
  <c r="N420" i="38"/>
  <c r="N421" i="38"/>
  <c r="N422" i="38"/>
  <c r="N423" i="38"/>
  <c r="N424" i="38"/>
  <c r="N425" i="38"/>
  <c r="N426" i="38"/>
  <c r="N427" i="38"/>
  <c r="N428" i="38"/>
  <c r="N429" i="38"/>
  <c r="N430" i="38"/>
  <c r="N431" i="38"/>
  <c r="N432" i="38"/>
  <c r="N433" i="38"/>
  <c r="N434" i="38"/>
  <c r="N435" i="38"/>
  <c r="N436" i="38"/>
  <c r="N437" i="38"/>
  <c r="N438" i="38"/>
  <c r="N439" i="38"/>
  <c r="N440" i="38"/>
  <c r="N441" i="38"/>
  <c r="N442" i="38"/>
  <c r="N443" i="38"/>
  <c r="N444" i="38"/>
  <c r="N445" i="38"/>
  <c r="N446" i="38"/>
  <c r="N447" i="38"/>
  <c r="N448" i="38"/>
  <c r="N449" i="38"/>
  <c r="N450" i="38"/>
  <c r="N451" i="38"/>
  <c r="N452" i="38"/>
  <c r="N453" i="38"/>
  <c r="N454" i="38"/>
  <c r="N455" i="38"/>
  <c r="N456" i="38"/>
  <c r="N457" i="38"/>
  <c r="N458" i="38"/>
  <c r="N459" i="38"/>
  <c r="N460" i="38"/>
  <c r="N461" i="38"/>
  <c r="N462" i="38"/>
  <c r="N463" i="38"/>
  <c r="N464" i="38"/>
  <c r="N465" i="38"/>
  <c r="N466" i="38"/>
  <c r="N467" i="38"/>
  <c r="N468" i="38"/>
  <c r="N469" i="38"/>
  <c r="N470" i="38"/>
  <c r="N471" i="38"/>
  <c r="N472" i="38"/>
  <c r="N473" i="38"/>
  <c r="N474" i="38"/>
  <c r="N475" i="38"/>
  <c r="N476" i="38"/>
  <c r="N477" i="38"/>
  <c r="N478" i="38"/>
  <c r="N479" i="38"/>
  <c r="N480" i="38"/>
  <c r="N481" i="38"/>
  <c r="N482" i="38"/>
  <c r="N483" i="38"/>
  <c r="N484" i="38"/>
  <c r="N485" i="38"/>
  <c r="N486" i="38"/>
  <c r="N487" i="38"/>
  <c r="N488" i="38"/>
  <c r="N489" i="38"/>
  <c r="N490" i="38"/>
  <c r="N491" i="38"/>
  <c r="N492" i="38"/>
  <c r="N493" i="38"/>
  <c r="N494" i="38"/>
  <c r="N495" i="38"/>
  <c r="N496" i="38"/>
  <c r="N497" i="38"/>
  <c r="N498" i="38"/>
  <c r="N499" i="38"/>
  <c r="N500" i="38"/>
  <c r="N501" i="38"/>
  <c r="N502" i="38"/>
  <c r="N503" i="38"/>
  <c r="N504" i="38"/>
  <c r="N505" i="38"/>
  <c r="N506" i="38"/>
  <c r="N507" i="38"/>
  <c r="N508" i="38"/>
  <c r="N509" i="38"/>
  <c r="N510" i="38"/>
  <c r="N511" i="38"/>
  <c r="N512" i="38"/>
  <c r="N513" i="38"/>
  <c r="N514" i="38"/>
  <c r="N515" i="38"/>
  <c r="N516" i="38"/>
  <c r="N517" i="38"/>
  <c r="N518" i="38"/>
  <c r="N519" i="38"/>
  <c r="N520" i="38"/>
  <c r="N521" i="38"/>
  <c r="N522" i="38"/>
  <c r="N523" i="38"/>
  <c r="N524" i="38"/>
  <c r="N525" i="38"/>
  <c r="N526" i="38"/>
  <c r="N527" i="38"/>
  <c r="N528" i="38"/>
  <c r="N529" i="38"/>
  <c r="N530" i="38"/>
  <c r="N531" i="38"/>
  <c r="N532" i="38"/>
  <c r="N533" i="38"/>
  <c r="N534" i="38"/>
  <c r="N535" i="38"/>
  <c r="N536" i="38"/>
  <c r="N537" i="38"/>
  <c r="N538" i="38"/>
  <c r="N539" i="38"/>
  <c r="N540" i="38"/>
  <c r="N541" i="38"/>
  <c r="N542" i="38"/>
  <c r="N543" i="38"/>
  <c r="N544" i="38"/>
  <c r="N545" i="38"/>
  <c r="N546" i="38"/>
  <c r="N547" i="38"/>
  <c r="N548" i="38"/>
  <c r="N549" i="38"/>
  <c r="N550" i="38"/>
  <c r="N551" i="38"/>
  <c r="N552" i="38"/>
  <c r="N553" i="38"/>
  <c r="N554" i="38"/>
  <c r="N555" i="38"/>
  <c r="N556" i="38"/>
  <c r="N557" i="38"/>
  <c r="N558" i="38"/>
  <c r="N559" i="38"/>
  <c r="N560" i="38"/>
  <c r="N561" i="38"/>
  <c r="N562" i="38"/>
  <c r="N563" i="38"/>
  <c r="N564" i="38"/>
  <c r="N565" i="38"/>
  <c r="N566" i="38"/>
  <c r="N567" i="38"/>
  <c r="N568" i="38"/>
  <c r="N569" i="38"/>
  <c r="N570" i="38"/>
  <c r="N571" i="38"/>
  <c r="N572" i="38"/>
  <c r="N573" i="38"/>
  <c r="N574" i="38"/>
  <c r="N575" i="38"/>
  <c r="N576" i="38"/>
  <c r="N577" i="38"/>
  <c r="N578" i="38"/>
  <c r="N579" i="38"/>
  <c r="N580" i="38"/>
  <c r="N581" i="38"/>
  <c r="N582" i="38"/>
  <c r="N583" i="38"/>
  <c r="N584" i="38"/>
  <c r="N585" i="38"/>
  <c r="N586" i="38"/>
  <c r="N587" i="38"/>
  <c r="N588" i="38"/>
  <c r="N589" i="38"/>
  <c r="N590" i="38"/>
  <c r="N591" i="38"/>
  <c r="N592" i="38"/>
  <c r="N593" i="38"/>
  <c r="N594" i="38"/>
  <c r="N595" i="38"/>
  <c r="N596" i="38"/>
  <c r="N597" i="38"/>
  <c r="N598" i="38"/>
  <c r="N599" i="38"/>
  <c r="N600" i="38"/>
  <c r="N601" i="38"/>
  <c r="N602" i="38"/>
  <c r="N603" i="38"/>
  <c r="N604" i="38"/>
  <c r="N605" i="38"/>
  <c r="N606" i="38"/>
  <c r="N607" i="38"/>
  <c r="N608" i="38"/>
  <c r="N609" i="38"/>
  <c r="N610" i="38"/>
  <c r="N611" i="38"/>
  <c r="N612" i="38"/>
  <c r="N613" i="38"/>
  <c r="N614" i="38"/>
  <c r="N615" i="38"/>
  <c r="N616" i="38"/>
  <c r="N617" i="38"/>
  <c r="N618" i="38"/>
  <c r="N619" i="38"/>
  <c r="N620" i="38"/>
  <c r="N621" i="38"/>
  <c r="N622" i="38"/>
  <c r="N623" i="38"/>
  <c r="N624" i="38"/>
  <c r="N625" i="38"/>
  <c r="N626" i="38"/>
  <c r="N627" i="38"/>
  <c r="N628" i="38"/>
  <c r="N629" i="38"/>
  <c r="N630" i="38"/>
  <c r="N631" i="38"/>
  <c r="N632" i="38"/>
  <c r="N633" i="38"/>
  <c r="N634" i="38"/>
  <c r="N635" i="38"/>
  <c r="N636" i="38"/>
  <c r="N637" i="38"/>
  <c r="N638" i="38"/>
  <c r="N639" i="38"/>
  <c r="N640" i="38"/>
  <c r="N641" i="38"/>
  <c r="N642" i="38"/>
  <c r="N643" i="38"/>
  <c r="N644" i="38"/>
  <c r="N645" i="38"/>
  <c r="N646" i="38"/>
  <c r="N647" i="38"/>
  <c r="N648" i="38"/>
  <c r="N649" i="38"/>
  <c r="N650" i="38"/>
  <c r="N651" i="38"/>
  <c r="N652" i="38"/>
  <c r="N653" i="38"/>
  <c r="N654" i="38"/>
  <c r="N655" i="38"/>
  <c r="N656" i="38"/>
  <c r="N657" i="38"/>
  <c r="N658" i="38"/>
  <c r="N659" i="38"/>
  <c r="N660" i="38"/>
  <c r="N661" i="38"/>
  <c r="N662" i="38"/>
  <c r="N663" i="38"/>
  <c r="N664" i="38"/>
  <c r="N665" i="38"/>
  <c r="N666" i="38"/>
  <c r="N667" i="38"/>
  <c r="N668" i="38"/>
  <c r="N669" i="38"/>
  <c r="N670" i="38"/>
  <c r="N671" i="38"/>
  <c r="N672" i="38"/>
  <c r="N673" i="38"/>
  <c r="N674" i="38"/>
  <c r="N675" i="38"/>
  <c r="N676" i="38"/>
  <c r="N677" i="38"/>
  <c r="N678" i="38"/>
  <c r="N679" i="38"/>
  <c r="N680" i="38"/>
  <c r="N681" i="38"/>
  <c r="N682" i="38"/>
  <c r="N683" i="38"/>
  <c r="N684" i="38"/>
  <c r="N685" i="38"/>
  <c r="N686" i="38"/>
  <c r="N687" i="38"/>
  <c r="N688" i="38"/>
  <c r="N689" i="38"/>
  <c r="N690" i="38"/>
  <c r="N691" i="38"/>
  <c r="N692" i="38"/>
  <c r="E7" i="36" l="1"/>
  <c r="E8" i="36"/>
  <c r="E9" i="36"/>
  <c r="E10" i="36"/>
  <c r="E11" i="36"/>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128" i="36"/>
  <c r="E129" i="36"/>
  <c r="E130" i="36"/>
  <c r="E131" i="36"/>
  <c r="E132" i="36"/>
  <c r="E133" i="36"/>
  <c r="E134" i="36"/>
  <c r="E135" i="36"/>
  <c r="E136" i="36"/>
  <c r="E137" i="36"/>
  <c r="E138" i="36"/>
  <c r="E139" i="36"/>
  <c r="E140" i="36"/>
  <c r="E141" i="36"/>
  <c r="E142" i="36"/>
  <c r="E143" i="36"/>
  <c r="E144" i="36"/>
  <c r="E145" i="36"/>
  <c r="E146" i="36"/>
  <c r="E147" i="36"/>
  <c r="E148" i="36"/>
  <c r="E149" i="36"/>
  <c r="E150" i="36"/>
  <c r="E151" i="36"/>
  <c r="E152" i="36"/>
  <c r="E153" i="36"/>
  <c r="E154" i="36"/>
  <c r="E155" i="36"/>
  <c r="E156" i="36"/>
  <c r="E157" i="36"/>
  <c r="E158" i="36"/>
  <c r="E159" i="36"/>
  <c r="E160" i="36"/>
  <c r="E161" i="36"/>
  <c r="E162" i="36"/>
  <c r="E163" i="36"/>
  <c r="E164" i="36"/>
  <c r="E165" i="36"/>
  <c r="E166" i="36"/>
  <c r="E167" i="36"/>
  <c r="E168" i="36"/>
  <c r="E169" i="36"/>
  <c r="E170" i="36"/>
  <c r="E171" i="36"/>
  <c r="E172" i="36"/>
  <c r="E173" i="36"/>
  <c r="E174" i="36"/>
  <c r="E175" i="36"/>
  <c r="E176" i="36"/>
  <c r="E177" i="36"/>
  <c r="E178" i="36"/>
  <c r="E179" i="36"/>
  <c r="E180" i="36"/>
  <c r="E181" i="36"/>
  <c r="E182" i="36"/>
  <c r="E183" i="36"/>
  <c r="E184" i="36"/>
  <c r="E185" i="36"/>
  <c r="E186" i="36"/>
  <c r="E187" i="36"/>
  <c r="E188" i="36"/>
  <c r="E189" i="36"/>
  <c r="E190" i="36"/>
  <c r="E191" i="36"/>
  <c r="E192" i="36"/>
  <c r="E193" i="36"/>
  <c r="E194" i="36"/>
  <c r="E195" i="36"/>
  <c r="E196" i="36"/>
  <c r="E197" i="36"/>
  <c r="E198" i="36"/>
  <c r="E199" i="36"/>
  <c r="E200" i="36"/>
  <c r="E201" i="36"/>
  <c r="E202" i="36"/>
  <c r="E203" i="36"/>
  <c r="E204" i="36"/>
  <c r="E205" i="36"/>
  <c r="E206" i="36"/>
  <c r="E207" i="36"/>
  <c r="E208" i="36"/>
  <c r="E209" i="36"/>
  <c r="E210" i="36"/>
  <c r="E211" i="36"/>
  <c r="E212" i="36"/>
  <c r="E213" i="36"/>
  <c r="E214" i="36"/>
  <c r="E215" i="36"/>
  <c r="E216" i="36"/>
  <c r="E217" i="36"/>
  <c r="E218" i="36"/>
  <c r="E219" i="36"/>
  <c r="E220" i="36"/>
  <c r="E221" i="36"/>
  <c r="E222" i="36"/>
  <c r="E223" i="36"/>
  <c r="E224" i="36"/>
  <c r="E225" i="36"/>
  <c r="E226" i="36"/>
  <c r="E227" i="36"/>
  <c r="E228" i="36"/>
  <c r="E229" i="36"/>
  <c r="E230" i="36"/>
  <c r="E231" i="36"/>
  <c r="E232" i="36"/>
  <c r="E233" i="36"/>
  <c r="E234" i="36"/>
  <c r="E235" i="36"/>
  <c r="E236" i="36"/>
  <c r="E237" i="36"/>
  <c r="E238" i="36"/>
  <c r="E239" i="36"/>
  <c r="E240" i="36"/>
  <c r="E241" i="36"/>
  <c r="E242" i="36"/>
  <c r="E243" i="36"/>
  <c r="E244" i="36"/>
  <c r="E245" i="36"/>
  <c r="E246" i="36"/>
  <c r="E247" i="36"/>
  <c r="E248" i="36"/>
  <c r="E249" i="36"/>
  <c r="E250" i="36"/>
  <c r="E251" i="36"/>
  <c r="E252" i="36"/>
  <c r="E253" i="36"/>
  <c r="E254" i="36"/>
  <c r="E255" i="36"/>
  <c r="E256" i="36"/>
  <c r="E257" i="36"/>
  <c r="E258" i="36"/>
  <c r="E259" i="36"/>
  <c r="E260" i="36"/>
  <c r="E261" i="36"/>
  <c r="E262" i="36"/>
  <c r="E263" i="36"/>
  <c r="E264" i="36"/>
  <c r="E265" i="36"/>
  <c r="E266" i="36"/>
  <c r="E267" i="36"/>
  <c r="E268" i="36"/>
  <c r="E269" i="36"/>
  <c r="E270" i="36"/>
  <c r="E271" i="36"/>
  <c r="E272" i="36"/>
  <c r="E273" i="36"/>
  <c r="E274" i="36"/>
  <c r="E275" i="36"/>
  <c r="E276" i="36"/>
  <c r="E277" i="36"/>
  <c r="E278" i="36"/>
  <c r="E279" i="36"/>
  <c r="E280" i="36"/>
  <c r="E281" i="36"/>
  <c r="E282" i="36"/>
  <c r="E283" i="36"/>
  <c r="E284" i="36"/>
  <c r="E285" i="36"/>
  <c r="E286" i="36"/>
  <c r="E287" i="36"/>
  <c r="E288" i="36"/>
  <c r="E289" i="36"/>
  <c r="E290" i="36"/>
  <c r="E291" i="36"/>
  <c r="E292" i="36"/>
  <c r="E293" i="36"/>
  <c r="E294" i="36"/>
  <c r="E295" i="36"/>
  <c r="E296" i="36"/>
  <c r="E297" i="36"/>
  <c r="E298" i="36"/>
  <c r="E299" i="36"/>
  <c r="E300" i="36"/>
  <c r="E301" i="36"/>
  <c r="E302" i="36"/>
  <c r="E303" i="36"/>
  <c r="E304" i="36"/>
  <c r="E305" i="36"/>
  <c r="E306" i="36"/>
  <c r="E307" i="36"/>
  <c r="E308" i="36"/>
  <c r="E309" i="36"/>
  <c r="E310" i="36"/>
  <c r="E311" i="36"/>
  <c r="E312" i="36"/>
  <c r="E313" i="36"/>
  <c r="E314" i="36"/>
  <c r="E315" i="36"/>
  <c r="E316" i="36"/>
  <c r="E317" i="36"/>
  <c r="E318" i="36"/>
  <c r="E319" i="36"/>
  <c r="E320" i="36"/>
  <c r="E321" i="36"/>
  <c r="E322" i="36"/>
  <c r="E323" i="36"/>
  <c r="E324" i="36"/>
  <c r="E325" i="36"/>
  <c r="E326" i="36"/>
  <c r="E327" i="36"/>
  <c r="E328" i="36"/>
  <c r="E329" i="36"/>
  <c r="E330" i="36"/>
  <c r="E331" i="36"/>
  <c r="E332" i="36"/>
  <c r="E333" i="36"/>
  <c r="E334" i="36"/>
  <c r="E335" i="36"/>
  <c r="E336" i="36"/>
  <c r="E337" i="36"/>
  <c r="E338" i="36"/>
  <c r="E339" i="36"/>
  <c r="E340" i="36"/>
  <c r="E341" i="36"/>
  <c r="E342" i="36"/>
  <c r="E343" i="36"/>
  <c r="E344" i="36"/>
  <c r="E345" i="36"/>
  <c r="E346" i="36"/>
  <c r="E347" i="36"/>
  <c r="E348" i="36"/>
  <c r="E349" i="36"/>
  <c r="E350" i="36"/>
  <c r="E351" i="36"/>
  <c r="E352" i="36"/>
  <c r="E353" i="36"/>
  <c r="E354" i="36"/>
  <c r="E355" i="36"/>
  <c r="E356" i="36"/>
  <c r="E357" i="36"/>
  <c r="E358" i="36"/>
  <c r="E359" i="36"/>
  <c r="E360" i="36"/>
  <c r="E361" i="36"/>
  <c r="E362" i="36"/>
  <c r="E363" i="36"/>
  <c r="E364" i="36"/>
  <c r="E365" i="36"/>
  <c r="E366" i="36"/>
  <c r="E367" i="36"/>
  <c r="E368" i="36"/>
  <c r="E369" i="36"/>
  <c r="E370" i="36"/>
  <c r="E371" i="36"/>
  <c r="E372" i="36"/>
  <c r="E373" i="36"/>
  <c r="E374" i="36"/>
  <c r="E375" i="36"/>
  <c r="E376" i="36"/>
  <c r="E377" i="36"/>
  <c r="E378" i="36"/>
  <c r="E379" i="36"/>
  <c r="E380" i="36"/>
  <c r="E381" i="36"/>
  <c r="E382" i="36"/>
  <c r="E383" i="36"/>
  <c r="E384" i="36"/>
  <c r="E385" i="36"/>
  <c r="E386" i="36"/>
  <c r="E387" i="36"/>
  <c r="E388" i="36"/>
  <c r="E389" i="36"/>
  <c r="E390" i="36"/>
  <c r="E391" i="36"/>
  <c r="E392" i="36"/>
  <c r="E393" i="36"/>
  <c r="E394" i="36"/>
  <c r="E395" i="36"/>
  <c r="E396" i="36"/>
  <c r="E397" i="36"/>
  <c r="E398" i="36"/>
  <c r="E399" i="36"/>
  <c r="E400" i="36"/>
  <c r="E401" i="36"/>
  <c r="E402" i="36"/>
  <c r="E403" i="36"/>
  <c r="E404" i="36"/>
  <c r="E405" i="36"/>
  <c r="E406" i="36"/>
  <c r="E407" i="36"/>
  <c r="E408" i="36"/>
  <c r="E409" i="36"/>
  <c r="E410" i="36"/>
  <c r="E411" i="36"/>
  <c r="E412" i="36"/>
  <c r="E413" i="36"/>
  <c r="E414" i="36"/>
  <c r="E415" i="36"/>
  <c r="E416" i="36"/>
  <c r="E417" i="36"/>
  <c r="E418" i="36"/>
  <c r="E419" i="36"/>
  <c r="E420" i="36"/>
  <c r="E421" i="36"/>
  <c r="E422" i="36"/>
  <c r="E423" i="36"/>
  <c r="E424" i="36"/>
  <c r="E425" i="36"/>
  <c r="E426" i="36"/>
  <c r="E427" i="36"/>
  <c r="E428" i="36"/>
  <c r="E429" i="36"/>
  <c r="E430" i="36"/>
  <c r="E431" i="36"/>
  <c r="E432" i="36"/>
  <c r="E433" i="36"/>
  <c r="E434" i="36"/>
  <c r="E435" i="36"/>
  <c r="E436" i="36"/>
  <c r="E437" i="36"/>
  <c r="E438" i="36"/>
  <c r="E439" i="36"/>
  <c r="E440" i="36"/>
  <c r="E441" i="36"/>
  <c r="E442" i="36"/>
  <c r="E443" i="36"/>
  <c r="E444" i="36"/>
  <c r="E445" i="36"/>
  <c r="E446" i="36"/>
  <c r="E447" i="36"/>
  <c r="E448" i="36"/>
  <c r="E449" i="36"/>
  <c r="E450" i="36"/>
  <c r="E451" i="36"/>
  <c r="E452" i="36"/>
  <c r="E453" i="36"/>
  <c r="E454" i="36"/>
  <c r="E455" i="36"/>
  <c r="E456" i="36"/>
  <c r="E457" i="36"/>
  <c r="E458" i="36"/>
  <c r="E459" i="36"/>
  <c r="E460" i="36"/>
  <c r="E461" i="36"/>
  <c r="E462" i="36"/>
  <c r="E463" i="36"/>
  <c r="E464" i="36"/>
  <c r="E465" i="36"/>
  <c r="E466" i="36"/>
  <c r="E467" i="36"/>
  <c r="E468" i="36"/>
  <c r="E469" i="36"/>
  <c r="E470" i="36"/>
  <c r="E471" i="36"/>
  <c r="E472" i="36"/>
  <c r="E473" i="36"/>
  <c r="E474" i="36"/>
  <c r="E475" i="36"/>
  <c r="E476" i="36"/>
  <c r="E477" i="36"/>
  <c r="E478" i="36"/>
  <c r="E479" i="36"/>
  <c r="E480" i="36"/>
  <c r="E481" i="36"/>
  <c r="E482" i="36"/>
  <c r="E483" i="36"/>
  <c r="E484" i="36"/>
  <c r="E485" i="36"/>
  <c r="E486" i="36"/>
  <c r="E487" i="36"/>
  <c r="E488" i="36"/>
  <c r="E489" i="36"/>
  <c r="E490" i="36"/>
  <c r="E491" i="36"/>
  <c r="E492" i="36"/>
  <c r="E493" i="36"/>
  <c r="E494" i="36"/>
  <c r="E495" i="36"/>
  <c r="E496" i="36"/>
  <c r="E497" i="36"/>
  <c r="E498" i="36"/>
  <c r="E499" i="36"/>
  <c r="E500" i="36"/>
  <c r="E501" i="36"/>
  <c r="E502" i="36"/>
  <c r="E503" i="36"/>
  <c r="E504" i="36"/>
  <c r="E505" i="36"/>
  <c r="E506" i="36"/>
  <c r="E507" i="36"/>
  <c r="E508" i="36"/>
  <c r="E509" i="36"/>
  <c r="E510" i="36"/>
  <c r="E511" i="36"/>
  <c r="E512" i="36"/>
  <c r="E513" i="36"/>
  <c r="E514" i="36"/>
  <c r="E515" i="36"/>
  <c r="E516" i="36"/>
  <c r="E517" i="36"/>
  <c r="E518" i="36"/>
  <c r="E519" i="36"/>
  <c r="E520" i="36"/>
  <c r="E521" i="36"/>
  <c r="E522" i="36"/>
  <c r="E523" i="36"/>
  <c r="E524" i="36"/>
  <c r="E525" i="36"/>
  <c r="E526" i="36"/>
  <c r="E527" i="36"/>
  <c r="E528" i="36"/>
  <c r="E529" i="36"/>
  <c r="E530" i="36"/>
  <c r="E531" i="36"/>
  <c r="E532" i="36"/>
  <c r="E533" i="36"/>
  <c r="E534" i="36"/>
  <c r="E535" i="36"/>
  <c r="E536" i="36"/>
  <c r="E537" i="36"/>
  <c r="E538" i="36"/>
  <c r="E539" i="36"/>
  <c r="E540" i="36"/>
  <c r="E541" i="36"/>
  <c r="E542" i="36"/>
  <c r="E543" i="36"/>
  <c r="E544" i="36"/>
  <c r="E545" i="36"/>
  <c r="E546" i="36"/>
  <c r="E547" i="36"/>
  <c r="E548" i="36"/>
  <c r="E549" i="36"/>
  <c r="E550" i="36"/>
  <c r="E551" i="36"/>
  <c r="E552" i="36"/>
  <c r="E553" i="36"/>
  <c r="E554" i="36"/>
  <c r="E555" i="36"/>
  <c r="E556" i="36"/>
  <c r="E557" i="36"/>
  <c r="E558" i="36"/>
  <c r="E559" i="36"/>
  <c r="E560" i="36"/>
  <c r="E561" i="36"/>
  <c r="E562" i="36"/>
  <c r="E563" i="36"/>
  <c r="E564" i="36"/>
  <c r="E565" i="36"/>
  <c r="E566" i="36"/>
  <c r="E567" i="36"/>
  <c r="E568" i="36"/>
  <c r="E569" i="36"/>
  <c r="E570" i="36"/>
  <c r="E571" i="36"/>
  <c r="E572" i="36"/>
  <c r="E573" i="36"/>
  <c r="E574" i="36"/>
  <c r="E575" i="36"/>
  <c r="E576" i="36"/>
  <c r="E577" i="36"/>
  <c r="E578" i="36"/>
  <c r="E579" i="36"/>
  <c r="E580" i="36"/>
  <c r="E581" i="36"/>
  <c r="E582" i="36"/>
  <c r="E583" i="36"/>
  <c r="E584" i="36"/>
  <c r="E585" i="36"/>
  <c r="E586" i="36"/>
  <c r="E587" i="36"/>
  <c r="E588" i="36"/>
  <c r="E589" i="36"/>
  <c r="E590" i="36"/>
  <c r="E591" i="36"/>
  <c r="E592" i="36"/>
  <c r="E593" i="36"/>
  <c r="E594" i="36"/>
  <c r="E595" i="36"/>
  <c r="E596" i="36"/>
  <c r="E597" i="36"/>
  <c r="E598" i="36"/>
  <c r="E599" i="36"/>
  <c r="E600" i="36"/>
  <c r="E601" i="36"/>
  <c r="E602" i="36"/>
  <c r="E603" i="36"/>
  <c r="E604" i="36"/>
  <c r="E605" i="36"/>
  <c r="E606" i="36"/>
  <c r="E607" i="36"/>
  <c r="E608" i="36"/>
  <c r="E609" i="36"/>
  <c r="E610" i="36"/>
  <c r="E611" i="36"/>
  <c r="E612" i="36"/>
  <c r="E613" i="36"/>
  <c r="E614" i="36"/>
  <c r="E615" i="36"/>
  <c r="E616" i="36"/>
  <c r="E617" i="36"/>
  <c r="E618" i="36"/>
  <c r="E619" i="36"/>
  <c r="E620" i="36"/>
  <c r="E621" i="36"/>
  <c r="E622" i="36"/>
  <c r="E623" i="36"/>
  <c r="E624" i="36"/>
  <c r="E625" i="36"/>
  <c r="E626" i="36"/>
  <c r="E627" i="36"/>
  <c r="E628" i="36"/>
  <c r="E629" i="36"/>
  <c r="E630" i="36"/>
  <c r="E631" i="36"/>
  <c r="E632" i="36"/>
  <c r="E633" i="36"/>
  <c r="E634" i="36"/>
  <c r="E635" i="36"/>
  <c r="E636" i="36"/>
  <c r="E637" i="36"/>
  <c r="E638" i="36"/>
  <c r="E639" i="36"/>
  <c r="E640" i="36"/>
  <c r="E641" i="36"/>
  <c r="E642" i="36"/>
  <c r="E643" i="36"/>
  <c r="E644" i="36"/>
  <c r="E645" i="36"/>
  <c r="E646" i="36"/>
  <c r="E647" i="36"/>
  <c r="E648" i="36"/>
  <c r="E649" i="36"/>
  <c r="E650" i="36"/>
  <c r="E651" i="36"/>
  <c r="E652" i="36"/>
  <c r="E653" i="36"/>
  <c r="E654" i="36"/>
  <c r="E655" i="36"/>
  <c r="E656" i="36"/>
  <c r="E657" i="36"/>
  <c r="E658" i="36"/>
  <c r="E659" i="36"/>
  <c r="E660" i="36"/>
  <c r="E661" i="36"/>
  <c r="E662" i="36"/>
  <c r="E663" i="36"/>
  <c r="E664" i="36"/>
  <c r="E665" i="36"/>
  <c r="E666" i="36"/>
  <c r="E667" i="36"/>
  <c r="E668" i="36"/>
  <c r="E669" i="36"/>
  <c r="E670" i="36"/>
  <c r="E671" i="36"/>
  <c r="E672" i="36"/>
  <c r="E673" i="36"/>
  <c r="E674" i="36"/>
  <c r="E675" i="36"/>
  <c r="E676" i="36"/>
  <c r="E677" i="36"/>
  <c r="E678" i="36"/>
  <c r="E679" i="36"/>
  <c r="E680" i="36"/>
  <c r="E681" i="36"/>
  <c r="E682" i="36"/>
  <c r="E683" i="36"/>
  <c r="E684" i="36"/>
  <c r="E685" i="36"/>
  <c r="E686" i="36"/>
  <c r="E687" i="36"/>
  <c r="E688" i="36"/>
  <c r="E689" i="36"/>
  <c r="E690" i="36"/>
  <c r="E691" i="36"/>
  <c r="E692" i="36"/>
  <c r="E693" i="36"/>
  <c r="E694" i="36"/>
  <c r="E695" i="36"/>
  <c r="E696" i="36"/>
  <c r="D634" i="38" l="1"/>
  <c r="D635" i="38"/>
  <c r="D636" i="38"/>
  <c r="D637" i="38"/>
  <c r="D638" i="38"/>
  <c r="D639" i="38"/>
  <c r="D640" i="38"/>
  <c r="D641" i="38"/>
  <c r="D642" i="38"/>
  <c r="D643" i="38"/>
  <c r="D644" i="38"/>
  <c r="D645" i="38"/>
  <c r="D646" i="38"/>
  <c r="D647" i="38"/>
  <c r="D648" i="38"/>
  <c r="D649" i="38"/>
  <c r="D650" i="38"/>
  <c r="D651" i="38"/>
  <c r="D652" i="38"/>
  <c r="D653" i="38"/>
  <c r="D654" i="38"/>
  <c r="D655" i="38"/>
  <c r="D656" i="38"/>
  <c r="D657" i="38"/>
  <c r="D658" i="38"/>
  <c r="D659" i="38"/>
  <c r="D660" i="38"/>
  <c r="D661" i="38"/>
  <c r="D662" i="38"/>
  <c r="D663" i="38"/>
  <c r="D664" i="38"/>
  <c r="D665" i="38"/>
  <c r="D666" i="38"/>
  <c r="D667" i="38"/>
  <c r="D668" i="38"/>
  <c r="D669" i="38"/>
  <c r="D670" i="38"/>
  <c r="D671" i="38"/>
  <c r="D672" i="38"/>
  <c r="D673" i="38"/>
  <c r="D674" i="38"/>
  <c r="D675" i="38"/>
  <c r="D676" i="38"/>
  <c r="D677" i="38"/>
  <c r="D678" i="38"/>
  <c r="D679" i="38"/>
  <c r="D680" i="38"/>
  <c r="D681" i="38"/>
  <c r="D682" i="38"/>
  <c r="D683" i="38"/>
  <c r="D684" i="38"/>
  <c r="D685" i="38"/>
  <c r="D686" i="38"/>
  <c r="D687" i="38"/>
  <c r="D688" i="38"/>
  <c r="D689" i="38"/>
  <c r="D690" i="38"/>
  <c r="D691" i="38"/>
  <c r="D692" i="38"/>
  <c r="D3" i="38"/>
  <c r="D4" i="38"/>
  <c r="D5" i="38"/>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3" i="38"/>
  <c r="D384" i="38"/>
  <c r="D385" i="38"/>
  <c r="D386" i="38"/>
  <c r="D387" i="38"/>
  <c r="D388" i="38"/>
  <c r="D389" i="38"/>
  <c r="D390" i="38"/>
  <c r="D391" i="38"/>
  <c r="D392" i="38"/>
  <c r="D393" i="38"/>
  <c r="D394" i="38"/>
  <c r="D395" i="38"/>
  <c r="D396" i="38"/>
  <c r="D397" i="38"/>
  <c r="D398"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59" i="38"/>
  <c r="D460" i="38"/>
  <c r="D461" i="38"/>
  <c r="D462" i="38"/>
  <c r="D463" i="38"/>
  <c r="D464" i="38"/>
  <c r="D465" i="38"/>
  <c r="D466" i="38"/>
  <c r="D467" i="38"/>
  <c r="D468" i="38"/>
  <c r="D469" i="38"/>
  <c r="D470" i="38"/>
  <c r="D471" i="38"/>
  <c r="D472" i="38"/>
  <c r="D473" i="38"/>
  <c r="D474" i="38"/>
  <c r="D475" i="38"/>
  <c r="D476" i="38"/>
  <c r="D477" i="38"/>
  <c r="D478" i="38"/>
  <c r="D479" i="38"/>
  <c r="D480" i="38"/>
  <c r="D481" i="38"/>
  <c r="D482" i="38"/>
  <c r="D483" i="38"/>
  <c r="D484" i="38"/>
  <c r="D485" i="38"/>
  <c r="D486" i="38"/>
  <c r="D487" i="38"/>
  <c r="D488" i="38"/>
  <c r="D489" i="38"/>
  <c r="D490" i="38"/>
  <c r="D491" i="38"/>
  <c r="D492" i="38"/>
  <c r="D493" i="38"/>
  <c r="D494" i="38"/>
  <c r="D495" i="38"/>
  <c r="D496" i="38"/>
  <c r="D497" i="38"/>
  <c r="D498" i="38"/>
  <c r="D499" i="38"/>
  <c r="D500" i="38"/>
  <c r="D501" i="38"/>
  <c r="D502" i="38"/>
  <c r="D503" i="38"/>
  <c r="D504" i="38"/>
  <c r="D505" i="38"/>
  <c r="D506" i="38"/>
  <c r="D507" i="38"/>
  <c r="D508" i="38"/>
  <c r="D509" i="38"/>
  <c r="D510" i="38"/>
  <c r="D511" i="38"/>
  <c r="D512" i="38"/>
  <c r="D513" i="38"/>
  <c r="D514" i="38"/>
  <c r="D515" i="38"/>
  <c r="D516" i="38"/>
  <c r="D517" i="38"/>
  <c r="D518" i="38"/>
  <c r="D519" i="38"/>
  <c r="D520" i="38"/>
  <c r="D521" i="38"/>
  <c r="D522" i="38"/>
  <c r="D523" i="38"/>
  <c r="D524" i="38"/>
  <c r="D525" i="38"/>
  <c r="D526" i="38"/>
  <c r="D527" i="38"/>
  <c r="D528" i="38"/>
  <c r="D529" i="38"/>
  <c r="D530" i="38"/>
  <c r="D531" i="38"/>
  <c r="D532" i="38"/>
  <c r="D533" i="38"/>
  <c r="D534" i="38"/>
  <c r="D535" i="38"/>
  <c r="D536" i="38"/>
  <c r="D537" i="38"/>
  <c r="D538" i="38"/>
  <c r="D539" i="38"/>
  <c r="D540" i="38"/>
  <c r="D541" i="38"/>
  <c r="D542" i="38"/>
  <c r="D543" i="38"/>
  <c r="D544" i="38"/>
  <c r="D545" i="38"/>
  <c r="D546" i="38"/>
  <c r="D547" i="38"/>
  <c r="D548" i="38"/>
  <c r="D549" i="38"/>
  <c r="D550" i="38"/>
  <c r="D551" i="38"/>
  <c r="D552" i="38"/>
  <c r="D553" i="38"/>
  <c r="D554" i="38"/>
  <c r="D555" i="38"/>
  <c r="D556" i="38"/>
  <c r="D557" i="38"/>
  <c r="D558" i="38"/>
  <c r="D559" i="38"/>
  <c r="D560" i="38"/>
  <c r="D561" i="38"/>
  <c r="D562" i="38"/>
  <c r="D563" i="38"/>
  <c r="D564" i="38"/>
  <c r="D565" i="38"/>
  <c r="D566" i="38"/>
  <c r="D567" i="38"/>
  <c r="D568" i="38"/>
  <c r="D569" i="38"/>
  <c r="D570" i="38"/>
  <c r="D571" i="38"/>
  <c r="D572" i="38"/>
  <c r="D573" i="38"/>
  <c r="D574" i="38"/>
  <c r="D575" i="38"/>
  <c r="D576" i="38"/>
  <c r="D577" i="38"/>
  <c r="D578" i="38"/>
  <c r="D579" i="38"/>
  <c r="D580" i="38"/>
  <c r="D581" i="38"/>
  <c r="D582" i="38"/>
  <c r="D583" i="38"/>
  <c r="D584" i="38"/>
  <c r="D585" i="38"/>
  <c r="D586" i="38"/>
  <c r="D587" i="38"/>
  <c r="D588" i="38"/>
  <c r="D589" i="38"/>
  <c r="D590" i="38"/>
  <c r="D591" i="38"/>
  <c r="D592" i="38"/>
  <c r="D593" i="38"/>
  <c r="D594" i="38"/>
  <c r="D595" i="38"/>
  <c r="D596" i="38"/>
  <c r="D597" i="38"/>
  <c r="D598" i="38"/>
  <c r="D599" i="38"/>
  <c r="D600" i="38"/>
  <c r="D601" i="38"/>
  <c r="D602" i="38"/>
  <c r="D603" i="38"/>
  <c r="D604" i="38"/>
  <c r="D605" i="38"/>
  <c r="D606" i="38"/>
  <c r="D607" i="38"/>
  <c r="D608" i="38"/>
  <c r="D609" i="38"/>
  <c r="D610" i="38"/>
  <c r="D611" i="38"/>
  <c r="D612" i="38"/>
  <c r="D613" i="38"/>
  <c r="D614" i="38"/>
  <c r="D615" i="38"/>
  <c r="D616" i="38"/>
  <c r="D617" i="38"/>
  <c r="D618" i="38"/>
  <c r="D619" i="38"/>
  <c r="D620" i="38"/>
  <c r="D621" i="38"/>
  <c r="D622" i="38"/>
  <c r="D623" i="38"/>
  <c r="D624" i="38"/>
  <c r="D625" i="38"/>
  <c r="D626" i="38"/>
  <c r="D627" i="38"/>
  <c r="D628" i="38"/>
  <c r="D629" i="38"/>
  <c r="D630" i="38"/>
  <c r="D631" i="38"/>
  <c r="D632" i="38"/>
  <c r="D633" i="38"/>
  <c r="S110" i="15"/>
  <c r="S109" i="15"/>
  <c r="S97" i="15"/>
  <c r="S98" i="15"/>
  <c r="S99" i="15"/>
  <c r="S100" i="15"/>
  <c r="S101" i="15"/>
  <c r="S102" i="15"/>
  <c r="S103" i="15"/>
  <c r="S104" i="15"/>
  <c r="S105" i="15"/>
  <c r="S96" i="15"/>
  <c r="S88" i="15"/>
  <c r="S89" i="15"/>
  <c r="S90" i="15"/>
  <c r="S91" i="15"/>
  <c r="S92" i="15"/>
  <c r="S87" i="15"/>
  <c r="S74" i="15"/>
  <c r="S75" i="15"/>
  <c r="S76" i="15"/>
  <c r="S77" i="15"/>
  <c r="S78" i="15"/>
  <c r="S79" i="15"/>
  <c r="S80" i="15"/>
  <c r="S81" i="15"/>
  <c r="S82" i="15"/>
  <c r="S73" i="15"/>
  <c r="R88" i="15" l="1"/>
  <c r="R89" i="15"/>
  <c r="R90" i="15"/>
  <c r="R91" i="15"/>
  <c r="R92" i="15"/>
  <c r="R87" i="15"/>
  <c r="R74" i="15"/>
  <c r="R75" i="15"/>
  <c r="R76" i="15"/>
  <c r="R77" i="15"/>
  <c r="R78" i="15"/>
  <c r="R79" i="15"/>
  <c r="R80" i="15"/>
  <c r="R81" i="15"/>
  <c r="R82" i="15"/>
  <c r="R73" i="15"/>
  <c r="U25" i="8" l="1"/>
  <c r="AF8" i="36"/>
  <c r="AM8" i="36"/>
  <c r="BB8" i="36" s="1"/>
  <c r="AM9" i="36"/>
  <c r="BB9" i="36" s="1"/>
  <c r="E467" i="37"/>
  <c r="E468" i="37"/>
  <c r="E469" i="37"/>
  <c r="E470" i="37"/>
  <c r="E471" i="37"/>
  <c r="E472" i="37"/>
  <c r="E473" i="37"/>
  <c r="E474" i="37"/>
  <c r="E475" i="37"/>
  <c r="E476" i="37"/>
  <c r="E477" i="37"/>
  <c r="E478" i="37"/>
  <c r="E479" i="37"/>
  <c r="E480" i="37"/>
  <c r="E481" i="37"/>
  <c r="E482" i="37"/>
  <c r="E483" i="37"/>
  <c r="E484" i="37"/>
  <c r="E485" i="37"/>
  <c r="E486" i="37"/>
  <c r="E487" i="37"/>
  <c r="E488" i="37"/>
  <c r="E489" i="37"/>
  <c r="E490" i="37"/>
  <c r="E491" i="37"/>
  <c r="E492" i="37"/>
  <c r="E493" i="37"/>
  <c r="E494" i="37"/>
  <c r="E495" i="37"/>
  <c r="E496" i="37"/>
  <c r="E497" i="37"/>
  <c r="E498" i="37"/>
  <c r="E499" i="37"/>
  <c r="E500" i="37"/>
  <c r="E501" i="37"/>
  <c r="E502" i="37"/>
  <c r="E503" i="37"/>
  <c r="E504" i="37"/>
  <c r="E505" i="37"/>
  <c r="E506" i="37"/>
  <c r="E507" i="37"/>
  <c r="E508" i="37"/>
  <c r="E509" i="37"/>
  <c r="E510" i="37"/>
  <c r="E511" i="37"/>
  <c r="E512" i="37"/>
  <c r="E513" i="37"/>
  <c r="E514" i="37"/>
  <c r="E515" i="37"/>
  <c r="E516" i="37"/>
  <c r="E517" i="37"/>
  <c r="E518" i="37"/>
  <c r="E519" i="37"/>
  <c r="E520" i="37"/>
  <c r="E521" i="37"/>
  <c r="E466" i="37"/>
  <c r="E465" i="37"/>
  <c r="E464" i="37"/>
  <c r="E463" i="37"/>
  <c r="E462" i="37"/>
  <c r="E461" i="37"/>
  <c r="E460" i="37"/>
  <c r="E459" i="37"/>
  <c r="E458" i="37"/>
  <c r="E457" i="37"/>
  <c r="E456" i="37"/>
  <c r="E455" i="37"/>
  <c r="E454" i="37"/>
  <c r="E453" i="37"/>
  <c r="E452" i="37"/>
  <c r="E451" i="37"/>
  <c r="E450" i="37"/>
  <c r="E449" i="37"/>
  <c r="E448" i="37"/>
  <c r="E447" i="37"/>
  <c r="E446" i="37"/>
  <c r="E445" i="37"/>
  <c r="E444" i="37"/>
  <c r="E443" i="37"/>
  <c r="E442" i="37"/>
  <c r="E441" i="37"/>
  <c r="E440" i="37"/>
  <c r="E439" i="37"/>
  <c r="E438" i="37"/>
  <c r="E437" i="37"/>
  <c r="E436" i="37"/>
  <c r="E435" i="37"/>
  <c r="E434" i="37"/>
  <c r="E433" i="37"/>
  <c r="E432" i="37"/>
  <c r="E431" i="37"/>
  <c r="E430" i="37"/>
  <c r="E429" i="37"/>
  <c r="E428" i="37"/>
  <c r="E427" i="37"/>
  <c r="E426" i="37"/>
  <c r="E425" i="37"/>
  <c r="E424" i="37"/>
  <c r="E423" i="37"/>
  <c r="E422" i="37"/>
  <c r="E421" i="37"/>
  <c r="E420" i="37"/>
  <c r="E419" i="37"/>
  <c r="E418" i="37"/>
  <c r="E417" i="37"/>
  <c r="E416" i="37"/>
  <c r="E415" i="37"/>
  <c r="E414" i="37"/>
  <c r="E413" i="37"/>
  <c r="E412" i="37"/>
  <c r="E411" i="37"/>
  <c r="E410" i="37"/>
  <c r="E409" i="37"/>
  <c r="E408" i="37"/>
  <c r="E407" i="37"/>
  <c r="E406" i="37"/>
  <c r="E405" i="37"/>
  <c r="E404" i="37"/>
  <c r="E403" i="37"/>
  <c r="E402" i="37"/>
  <c r="E401" i="37"/>
  <c r="E400" i="37"/>
  <c r="E399" i="37"/>
  <c r="E398" i="37"/>
  <c r="E397" i="37"/>
  <c r="E396" i="37"/>
  <c r="E395" i="37"/>
  <c r="E394" i="37"/>
  <c r="E393" i="37"/>
  <c r="E392" i="37"/>
  <c r="E391" i="37"/>
  <c r="E390" i="37"/>
  <c r="E389" i="37"/>
  <c r="E388" i="37"/>
  <c r="E387" i="37"/>
  <c r="E386" i="37"/>
  <c r="E385" i="37"/>
  <c r="E384" i="37"/>
  <c r="E383" i="37"/>
  <c r="E382" i="37"/>
  <c r="E381" i="37"/>
  <c r="E380" i="37"/>
  <c r="E379" i="37"/>
  <c r="E378" i="37"/>
  <c r="E377" i="37"/>
  <c r="E376" i="37"/>
  <c r="E375" i="37"/>
  <c r="E374" i="37"/>
  <c r="E373" i="37"/>
  <c r="E372" i="37"/>
  <c r="E371" i="37"/>
  <c r="E370" i="37"/>
  <c r="E369" i="37"/>
  <c r="E368" i="37"/>
  <c r="E367" i="37"/>
  <c r="E366" i="37"/>
  <c r="E365" i="37"/>
  <c r="E364" i="37"/>
  <c r="E363" i="37"/>
  <c r="E362" i="37"/>
  <c r="E361" i="37"/>
  <c r="E360" i="37"/>
  <c r="E359" i="37"/>
  <c r="E358" i="37"/>
  <c r="E357" i="37"/>
  <c r="E356" i="37"/>
  <c r="E355" i="37"/>
  <c r="E354" i="37"/>
  <c r="E353" i="37"/>
  <c r="E352" i="37"/>
  <c r="E351" i="37"/>
  <c r="E350" i="37"/>
  <c r="E349" i="37"/>
  <c r="E348" i="37"/>
  <c r="E347" i="37"/>
  <c r="E346" i="37"/>
  <c r="E345" i="37"/>
  <c r="E344" i="37"/>
  <c r="E343" i="37"/>
  <c r="E342" i="37"/>
  <c r="E341" i="37"/>
  <c r="E340" i="37"/>
  <c r="E339" i="37"/>
  <c r="E338" i="37"/>
  <c r="E337" i="37"/>
  <c r="E336" i="37"/>
  <c r="E335" i="37"/>
  <c r="E334" i="37"/>
  <c r="E333" i="37"/>
  <c r="E332" i="37"/>
  <c r="E331" i="37"/>
  <c r="E330" i="37"/>
  <c r="E329" i="37"/>
  <c r="E328" i="37"/>
  <c r="E327" i="37"/>
  <c r="E326" i="37"/>
  <c r="E325" i="37"/>
  <c r="E324" i="37"/>
  <c r="E323" i="37"/>
  <c r="E322" i="37"/>
  <c r="E321" i="37"/>
  <c r="E320" i="37"/>
  <c r="E319" i="37"/>
  <c r="E318" i="37"/>
  <c r="E317" i="37"/>
  <c r="E316" i="37"/>
  <c r="E315" i="37"/>
  <c r="E314" i="37"/>
  <c r="E313" i="37"/>
  <c r="E312" i="37"/>
  <c r="E311" i="37"/>
  <c r="E310" i="37"/>
  <c r="E309" i="37"/>
  <c r="E308" i="37"/>
  <c r="E307" i="37"/>
  <c r="E306" i="37"/>
  <c r="E305" i="37"/>
  <c r="E304" i="37"/>
  <c r="E303" i="37"/>
  <c r="E302" i="37"/>
  <c r="E301" i="37"/>
  <c r="E300" i="37"/>
  <c r="E299" i="37"/>
  <c r="E298" i="37"/>
  <c r="E297" i="37"/>
  <c r="E296" i="37"/>
  <c r="E295" i="37"/>
  <c r="E294" i="37"/>
  <c r="E293" i="37"/>
  <c r="E292" i="37"/>
  <c r="E291" i="37"/>
  <c r="E290" i="37"/>
  <c r="E289" i="37"/>
  <c r="E288" i="37"/>
  <c r="E287" i="37"/>
  <c r="E286" i="37"/>
  <c r="E285" i="37"/>
  <c r="E284" i="37"/>
  <c r="E283" i="37"/>
  <c r="E282" i="37"/>
  <c r="E281" i="37"/>
  <c r="E280" i="37"/>
  <c r="E279" i="37"/>
  <c r="E278" i="37"/>
  <c r="E277" i="37"/>
  <c r="E276" i="37"/>
  <c r="E275" i="37"/>
  <c r="E274" i="37"/>
  <c r="E273" i="37"/>
  <c r="E272" i="37"/>
  <c r="E271" i="37"/>
  <c r="E270" i="37"/>
  <c r="E269" i="37"/>
  <c r="E268" i="37"/>
  <c r="E267" i="37"/>
  <c r="E266" i="37"/>
  <c r="E265" i="37"/>
  <c r="E264" i="37"/>
  <c r="E263" i="37"/>
  <c r="E262" i="37"/>
  <c r="E261" i="37"/>
  <c r="E260" i="37"/>
  <c r="E259" i="37"/>
  <c r="E258" i="37"/>
  <c r="E257" i="37"/>
  <c r="E256" i="37"/>
  <c r="E255" i="37"/>
  <c r="E254"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230" i="37"/>
  <c r="E229" i="37"/>
  <c r="E228" i="37"/>
  <c r="E227" i="37"/>
  <c r="E226" i="37"/>
  <c r="E225" i="37"/>
  <c r="E224" i="37"/>
  <c r="E223" i="37"/>
  <c r="E222" i="37"/>
  <c r="E221" i="37"/>
  <c r="E220" i="37"/>
  <c r="E219" i="37"/>
  <c r="E218" i="37"/>
  <c r="E217" i="37"/>
  <c r="E216" i="37"/>
  <c r="E215" i="37"/>
  <c r="E214" i="37"/>
  <c r="E213" i="37"/>
  <c r="E212" i="37"/>
  <c r="E211" i="37"/>
  <c r="E210" i="37"/>
  <c r="E209" i="37"/>
  <c r="E208" i="37"/>
  <c r="E207" i="37"/>
  <c r="E206" i="37"/>
  <c r="E205" i="37"/>
  <c r="E204" i="37"/>
  <c r="E203" i="37"/>
  <c r="E202" i="37"/>
  <c r="E201" i="37"/>
  <c r="E200" i="37"/>
  <c r="E199" i="37"/>
  <c r="E198" i="37"/>
  <c r="E197" i="37"/>
  <c r="E196" i="37"/>
  <c r="E195" i="37"/>
  <c r="E194" i="37"/>
  <c r="E193" i="37"/>
  <c r="E192" i="37"/>
  <c r="E191" i="37"/>
  <c r="E190" i="37"/>
  <c r="E189" i="37"/>
  <c r="E188" i="37"/>
  <c r="E187" i="37"/>
  <c r="E186" i="37"/>
  <c r="E185" i="37"/>
  <c r="E184" i="37"/>
  <c r="E183" i="37"/>
  <c r="E182" i="37"/>
  <c r="E181" i="37"/>
  <c r="E180" i="37"/>
  <c r="E179" i="37"/>
  <c r="E178" i="37"/>
  <c r="E177" i="37"/>
  <c r="E176" i="37"/>
  <c r="E175" i="37"/>
  <c r="E174" i="37"/>
  <c r="E173" i="37"/>
  <c r="E172" i="37"/>
  <c r="E171" i="37"/>
  <c r="E170" i="37"/>
  <c r="E169" i="37"/>
  <c r="E168" i="37"/>
  <c r="E167" i="37"/>
  <c r="E166" i="37"/>
  <c r="E165" i="37"/>
  <c r="E164" i="37"/>
  <c r="E163" i="37"/>
  <c r="E162" i="37"/>
  <c r="E161" i="37"/>
  <c r="E160" i="37"/>
  <c r="E159" i="37"/>
  <c r="E158" i="37"/>
  <c r="E157" i="37"/>
  <c r="E156" i="37"/>
  <c r="E155"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126" i="37"/>
  <c r="E125" i="37"/>
  <c r="E124" i="37"/>
  <c r="E123" i="37"/>
  <c r="E122" i="37"/>
  <c r="E121" i="37"/>
  <c r="E120" i="37"/>
  <c r="E119" i="37"/>
  <c r="E118" i="37"/>
  <c r="E117" i="37"/>
  <c r="E116" i="37"/>
  <c r="E115" i="37"/>
  <c r="E114" i="37"/>
  <c r="E113" i="37"/>
  <c r="E112" i="37"/>
  <c r="E111" i="37"/>
  <c r="E110" i="37"/>
  <c r="E109" i="37"/>
  <c r="E108" i="37"/>
  <c r="E107" i="37"/>
  <c r="E106" i="37"/>
  <c r="E105" i="37"/>
  <c r="E104" i="37"/>
  <c r="E103" i="37"/>
  <c r="E102" i="37"/>
  <c r="E101" i="37"/>
  <c r="E100" i="37"/>
  <c r="E99" i="37"/>
  <c r="E98" i="37"/>
  <c r="E97" i="37"/>
  <c r="E96" i="37"/>
  <c r="E95" i="37"/>
  <c r="E94" i="37"/>
  <c r="E93" i="37"/>
  <c r="E92" i="37"/>
  <c r="E91" i="37"/>
  <c r="E90" i="37"/>
  <c r="E89" i="37"/>
  <c r="E88" i="37"/>
  <c r="E87" i="37"/>
  <c r="E86" i="37"/>
  <c r="E85" i="37"/>
  <c r="E84" i="37"/>
  <c r="E83" i="37"/>
  <c r="E82" i="37"/>
  <c r="E81" i="37"/>
  <c r="E80" i="37"/>
  <c r="E79" i="37"/>
  <c r="E78" i="37"/>
  <c r="E77" i="37"/>
  <c r="E76" i="37"/>
  <c r="E75" i="37"/>
  <c r="E74" i="37"/>
  <c r="E73" i="37"/>
  <c r="E72" i="37"/>
  <c r="E71" i="37"/>
  <c r="E70" i="37"/>
  <c r="E69" i="37"/>
  <c r="E68" i="37"/>
  <c r="BC67" i="37"/>
  <c r="BB67" i="37"/>
  <c r="BA67" i="37"/>
  <c r="AZ67" i="37"/>
  <c r="AY67" i="37"/>
  <c r="AX67" i="37"/>
  <c r="AW67" i="37"/>
  <c r="AV67" i="37"/>
  <c r="BH67" i="37" s="1"/>
  <c r="AS67" i="37"/>
  <c r="E67" i="37"/>
  <c r="BC66" i="37"/>
  <c r="BB66" i="37"/>
  <c r="BA66" i="37"/>
  <c r="AZ66" i="37"/>
  <c r="AY66" i="37"/>
  <c r="AX66" i="37"/>
  <c r="AW66" i="37"/>
  <c r="AV66" i="37"/>
  <c r="AS66" i="37"/>
  <c r="E66" i="37"/>
  <c r="BC65" i="37"/>
  <c r="BB65" i="37"/>
  <c r="BA65" i="37"/>
  <c r="AZ65" i="37"/>
  <c r="AY65" i="37"/>
  <c r="AX65" i="37"/>
  <c r="AW65" i="37"/>
  <c r="AV65" i="37"/>
  <c r="AS65" i="37"/>
  <c r="E65" i="37"/>
  <c r="BC64" i="37"/>
  <c r="BB64" i="37"/>
  <c r="BA64" i="37"/>
  <c r="AZ64" i="37"/>
  <c r="AY64" i="37"/>
  <c r="AX64" i="37"/>
  <c r="AW64" i="37"/>
  <c r="AV64" i="37"/>
  <c r="AS64" i="37"/>
  <c r="E64" i="37"/>
  <c r="BC63" i="37"/>
  <c r="BB63" i="37"/>
  <c r="BA63" i="37"/>
  <c r="AZ63" i="37"/>
  <c r="AY63" i="37"/>
  <c r="AX63" i="37"/>
  <c r="AW63" i="37"/>
  <c r="AV63" i="37"/>
  <c r="AS63" i="37"/>
  <c r="E63" i="37"/>
  <c r="BC62" i="37"/>
  <c r="BB62" i="37"/>
  <c r="BA62" i="37"/>
  <c r="AZ62" i="37"/>
  <c r="AY62" i="37"/>
  <c r="AX62" i="37"/>
  <c r="AW62" i="37"/>
  <c r="AV62" i="37"/>
  <c r="AS62" i="37"/>
  <c r="E62" i="37"/>
  <c r="BC61" i="37"/>
  <c r="BB61" i="37"/>
  <c r="BA61" i="37"/>
  <c r="AZ61" i="37"/>
  <c r="AY61" i="37"/>
  <c r="AX61" i="37"/>
  <c r="AW61" i="37"/>
  <c r="AV61" i="37"/>
  <c r="AS61" i="37"/>
  <c r="E61" i="37"/>
  <c r="BC60" i="37"/>
  <c r="BB60" i="37"/>
  <c r="BA60" i="37"/>
  <c r="AZ60" i="37"/>
  <c r="AY60" i="37"/>
  <c r="AX60" i="37"/>
  <c r="AW60" i="37"/>
  <c r="AV60" i="37"/>
  <c r="AS60" i="37"/>
  <c r="E60" i="37"/>
  <c r="BC59" i="37"/>
  <c r="BB59" i="37"/>
  <c r="BA59" i="37"/>
  <c r="AZ59" i="37"/>
  <c r="AY59" i="37"/>
  <c r="AX59" i="37"/>
  <c r="AW59" i="37"/>
  <c r="AV59" i="37"/>
  <c r="AS59" i="37"/>
  <c r="E59" i="37"/>
  <c r="BC58" i="37"/>
  <c r="BB58" i="37"/>
  <c r="BA58" i="37"/>
  <c r="AZ58" i="37"/>
  <c r="AY58" i="37"/>
  <c r="AX58" i="37"/>
  <c r="AW58" i="37"/>
  <c r="AV58" i="37"/>
  <c r="BH58" i="37" s="1"/>
  <c r="AS58" i="37"/>
  <c r="E58" i="37"/>
  <c r="BC57" i="37"/>
  <c r="BB57" i="37"/>
  <c r="BA57" i="37"/>
  <c r="AZ57" i="37"/>
  <c r="AY57" i="37"/>
  <c r="AX57" i="37"/>
  <c r="AW57" i="37"/>
  <c r="AV57" i="37"/>
  <c r="AS57" i="37"/>
  <c r="E57" i="37"/>
  <c r="BC56" i="37"/>
  <c r="BB56" i="37"/>
  <c r="BA56" i="37"/>
  <c r="AZ56" i="37"/>
  <c r="AY56" i="37"/>
  <c r="AX56" i="37"/>
  <c r="AW56" i="37"/>
  <c r="AV56" i="37"/>
  <c r="AS56" i="37"/>
  <c r="E56" i="37"/>
  <c r="BC55" i="37"/>
  <c r="BB55" i="37"/>
  <c r="BA55" i="37"/>
  <c r="AZ55" i="37"/>
  <c r="BH55" i="37" s="1"/>
  <c r="AY55" i="37"/>
  <c r="AX55" i="37"/>
  <c r="AW55" i="37"/>
  <c r="AV55" i="37"/>
  <c r="AS55" i="37"/>
  <c r="E55" i="37"/>
  <c r="BC54" i="37"/>
  <c r="BB54" i="37"/>
  <c r="BA54" i="37"/>
  <c r="AZ54" i="37"/>
  <c r="AY54" i="37"/>
  <c r="AX54" i="37"/>
  <c r="AW54" i="37"/>
  <c r="AV54" i="37"/>
  <c r="AS54" i="37"/>
  <c r="E54" i="37"/>
  <c r="BC53" i="37"/>
  <c r="BB53" i="37"/>
  <c r="BA53" i="37"/>
  <c r="AZ53" i="37"/>
  <c r="AY53" i="37"/>
  <c r="AX53" i="37"/>
  <c r="AW53" i="37"/>
  <c r="AV53" i="37"/>
  <c r="AS53" i="37"/>
  <c r="E53" i="37"/>
  <c r="BC52" i="37"/>
  <c r="BB52" i="37"/>
  <c r="BA52" i="37"/>
  <c r="AZ52" i="37"/>
  <c r="AY52" i="37"/>
  <c r="AX52" i="37"/>
  <c r="AW52" i="37"/>
  <c r="AV52" i="37"/>
  <c r="BI52" i="37" s="1"/>
  <c r="AS52" i="37"/>
  <c r="E52" i="37"/>
  <c r="BC51" i="37"/>
  <c r="BB51" i="37"/>
  <c r="BA51" i="37"/>
  <c r="AZ51" i="37"/>
  <c r="AY51" i="37"/>
  <c r="AX51" i="37"/>
  <c r="AW51" i="37"/>
  <c r="AV51" i="37"/>
  <c r="AS51" i="37"/>
  <c r="E51" i="37"/>
  <c r="BC50" i="37"/>
  <c r="BB50" i="37"/>
  <c r="BA50" i="37"/>
  <c r="AZ50" i="37"/>
  <c r="AY50" i="37"/>
  <c r="AX50" i="37"/>
  <c r="AW50" i="37"/>
  <c r="AV50" i="37"/>
  <c r="AS50" i="37"/>
  <c r="E50" i="37"/>
  <c r="BC49" i="37"/>
  <c r="BB49" i="37"/>
  <c r="BA49" i="37"/>
  <c r="AZ49" i="37"/>
  <c r="AY49" i="37"/>
  <c r="AX49" i="37"/>
  <c r="AW49" i="37"/>
  <c r="AV49" i="37"/>
  <c r="AS49" i="37"/>
  <c r="E49" i="37"/>
  <c r="BC48" i="37"/>
  <c r="BB48" i="37"/>
  <c r="BA48" i="37"/>
  <c r="AZ48" i="37"/>
  <c r="AY48" i="37"/>
  <c r="AX48" i="37"/>
  <c r="AW48" i="37"/>
  <c r="AV48" i="37"/>
  <c r="AS48" i="37"/>
  <c r="E48" i="37"/>
  <c r="BC47" i="37"/>
  <c r="BB47" i="37"/>
  <c r="BA47" i="37"/>
  <c r="AZ47" i="37"/>
  <c r="AY47" i="37"/>
  <c r="AX47" i="37"/>
  <c r="AW47" i="37"/>
  <c r="AV47" i="37"/>
  <c r="AS47" i="37"/>
  <c r="E47" i="37"/>
  <c r="BC46" i="37"/>
  <c r="BB46" i="37"/>
  <c r="BA46" i="37"/>
  <c r="AZ46" i="37"/>
  <c r="AY46" i="37"/>
  <c r="AX46" i="37"/>
  <c r="AW46" i="37"/>
  <c r="AV46" i="37"/>
  <c r="AS46" i="37"/>
  <c r="E46" i="37"/>
  <c r="BC45" i="37"/>
  <c r="BB45" i="37"/>
  <c r="BA45" i="37"/>
  <c r="AZ45" i="37"/>
  <c r="AY45" i="37"/>
  <c r="AX45" i="37"/>
  <c r="AW45" i="37"/>
  <c r="AV45" i="37"/>
  <c r="BH45" i="37" s="1"/>
  <c r="AS45" i="37"/>
  <c r="E45" i="37"/>
  <c r="BC44" i="37"/>
  <c r="BB44" i="37"/>
  <c r="BA44" i="37"/>
  <c r="AZ44" i="37"/>
  <c r="AY44" i="37"/>
  <c r="AX44" i="37"/>
  <c r="AW44" i="37"/>
  <c r="AV44" i="37"/>
  <c r="AS44" i="37"/>
  <c r="E44" i="37"/>
  <c r="BC43" i="37"/>
  <c r="BB43" i="37"/>
  <c r="BA43" i="37"/>
  <c r="AZ43" i="37"/>
  <c r="AY43" i="37"/>
  <c r="AX43" i="37"/>
  <c r="AW43" i="37"/>
  <c r="AV43" i="37"/>
  <c r="AS43" i="37"/>
  <c r="E43" i="37"/>
  <c r="BC42" i="37"/>
  <c r="BB42" i="37"/>
  <c r="BA42" i="37"/>
  <c r="AZ42" i="37"/>
  <c r="AY42" i="37"/>
  <c r="AX42" i="37"/>
  <c r="AW42" i="37"/>
  <c r="AV42" i="37"/>
  <c r="BH42" i="37" s="1"/>
  <c r="AS42" i="37"/>
  <c r="E42" i="37"/>
  <c r="BC41" i="37"/>
  <c r="BB41" i="37"/>
  <c r="BA41" i="37"/>
  <c r="AZ41" i="37"/>
  <c r="AY41" i="37"/>
  <c r="AX41" i="37"/>
  <c r="AW41" i="37"/>
  <c r="AV41" i="37"/>
  <c r="AS41" i="37"/>
  <c r="E41" i="37"/>
  <c r="BC40" i="37"/>
  <c r="BB40" i="37"/>
  <c r="BA40" i="37"/>
  <c r="AZ40" i="37"/>
  <c r="AY40" i="37"/>
  <c r="AX40" i="37"/>
  <c r="AW40" i="37"/>
  <c r="AV40" i="37"/>
  <c r="AS40" i="37"/>
  <c r="E40" i="37"/>
  <c r="BC39" i="37"/>
  <c r="BB39" i="37"/>
  <c r="BA39" i="37"/>
  <c r="AZ39" i="37"/>
  <c r="AY39" i="37"/>
  <c r="AX39" i="37"/>
  <c r="AW39" i="37"/>
  <c r="AV39" i="37"/>
  <c r="AS39" i="37"/>
  <c r="E39" i="37"/>
  <c r="BC38" i="37"/>
  <c r="BB38" i="37"/>
  <c r="BA38" i="37"/>
  <c r="AZ38" i="37"/>
  <c r="AY38" i="37"/>
  <c r="AX38" i="37"/>
  <c r="AW38" i="37"/>
  <c r="AV38" i="37"/>
  <c r="BH38" i="37" s="1"/>
  <c r="AS38" i="37"/>
  <c r="E38" i="37"/>
  <c r="BC37" i="37"/>
  <c r="BB37" i="37"/>
  <c r="BA37" i="37"/>
  <c r="AZ37" i="37"/>
  <c r="AY37" i="37"/>
  <c r="AX37" i="37"/>
  <c r="AW37" i="37"/>
  <c r="AV37" i="37"/>
  <c r="AS37" i="37"/>
  <c r="E37" i="37"/>
  <c r="BC36" i="37"/>
  <c r="BB36" i="37"/>
  <c r="BA36" i="37"/>
  <c r="AZ36" i="37"/>
  <c r="AY36" i="37"/>
  <c r="AX36" i="37"/>
  <c r="AW36" i="37"/>
  <c r="AV36" i="37"/>
  <c r="AS36" i="37"/>
  <c r="E36" i="37"/>
  <c r="BC35" i="37"/>
  <c r="BB35" i="37"/>
  <c r="BA35" i="37"/>
  <c r="AZ35" i="37"/>
  <c r="AY35" i="37"/>
  <c r="AX35" i="37"/>
  <c r="AW35" i="37"/>
  <c r="AV35" i="37"/>
  <c r="AS35" i="37"/>
  <c r="E35" i="37"/>
  <c r="BC34" i="37"/>
  <c r="BB34" i="37"/>
  <c r="BA34" i="37"/>
  <c r="AZ34" i="37"/>
  <c r="AY34" i="37"/>
  <c r="AX34" i="37"/>
  <c r="AW34" i="37"/>
  <c r="AV34" i="37"/>
  <c r="AS34" i="37"/>
  <c r="E34" i="37"/>
  <c r="BC33" i="37"/>
  <c r="BB33" i="37"/>
  <c r="BA33" i="37"/>
  <c r="AZ33" i="37"/>
  <c r="AY33" i="37"/>
  <c r="AX33" i="37"/>
  <c r="AW33" i="37"/>
  <c r="AV33" i="37"/>
  <c r="AS33" i="37"/>
  <c r="E33" i="37"/>
  <c r="BC32" i="37"/>
  <c r="BB32" i="37"/>
  <c r="BA32" i="37"/>
  <c r="AZ32" i="37"/>
  <c r="AY32" i="37"/>
  <c r="AX32" i="37"/>
  <c r="AW32" i="37"/>
  <c r="AV32" i="37"/>
  <c r="BH32" i="37" s="1"/>
  <c r="AS32" i="37"/>
  <c r="E32" i="37"/>
  <c r="BC31" i="37"/>
  <c r="BB31" i="37"/>
  <c r="BA31" i="37"/>
  <c r="AZ31" i="37"/>
  <c r="AY31" i="37"/>
  <c r="AX31" i="37"/>
  <c r="AW31" i="37"/>
  <c r="AV31" i="37"/>
  <c r="AS31" i="37"/>
  <c r="E31" i="37"/>
  <c r="BC30" i="37"/>
  <c r="BB30" i="37"/>
  <c r="BA30" i="37"/>
  <c r="AZ30" i="37"/>
  <c r="AY30" i="37"/>
  <c r="AX30" i="37"/>
  <c r="AW30" i="37"/>
  <c r="AV30" i="37"/>
  <c r="AS30" i="37"/>
  <c r="E30" i="37"/>
  <c r="BC29" i="37"/>
  <c r="BB29" i="37"/>
  <c r="BA29" i="37"/>
  <c r="AZ29" i="37"/>
  <c r="AY29" i="37"/>
  <c r="AX29" i="37"/>
  <c r="AW29" i="37"/>
  <c r="AV29" i="37"/>
  <c r="AS29" i="37"/>
  <c r="E29" i="37"/>
  <c r="BC28" i="37"/>
  <c r="BB28" i="37"/>
  <c r="BA28" i="37"/>
  <c r="AZ28" i="37"/>
  <c r="AY28" i="37"/>
  <c r="AX28" i="37"/>
  <c r="AW28" i="37"/>
  <c r="AV28" i="37"/>
  <c r="BH28" i="37" s="1"/>
  <c r="AS28" i="37"/>
  <c r="E28" i="37"/>
  <c r="BC27" i="37"/>
  <c r="BB27" i="37"/>
  <c r="BA27" i="37"/>
  <c r="AZ27" i="37"/>
  <c r="AY27" i="37"/>
  <c r="AX27" i="37"/>
  <c r="AW27" i="37"/>
  <c r="AV27" i="37"/>
  <c r="BH27" i="37" s="1"/>
  <c r="AS27" i="37"/>
  <c r="E27" i="37"/>
  <c r="BC26" i="37"/>
  <c r="BB26" i="37"/>
  <c r="BA26" i="37"/>
  <c r="AZ26" i="37"/>
  <c r="AY26" i="37"/>
  <c r="AX26" i="37"/>
  <c r="AW26" i="37"/>
  <c r="AV26" i="37"/>
  <c r="BI26" i="37" s="1"/>
  <c r="AS26" i="37"/>
  <c r="E26" i="37"/>
  <c r="BC25" i="37"/>
  <c r="BB25" i="37"/>
  <c r="BA25" i="37"/>
  <c r="AZ25" i="37"/>
  <c r="AY25" i="37"/>
  <c r="AX25" i="37"/>
  <c r="AW25" i="37"/>
  <c r="AV25" i="37"/>
  <c r="AS25" i="37"/>
  <c r="E25" i="37"/>
  <c r="BC24" i="37"/>
  <c r="BB24" i="37"/>
  <c r="BA24" i="37"/>
  <c r="AZ24" i="37"/>
  <c r="AY24" i="37"/>
  <c r="AX24" i="37"/>
  <c r="AW24" i="37"/>
  <c r="AV24" i="37"/>
  <c r="AS24" i="37"/>
  <c r="E24" i="37"/>
  <c r="BC23" i="37"/>
  <c r="BB23" i="37"/>
  <c r="BA23" i="37"/>
  <c r="BH23" i="37" s="1"/>
  <c r="AZ23" i="37"/>
  <c r="AY23" i="37"/>
  <c r="AX23" i="37"/>
  <c r="AW23" i="37"/>
  <c r="AV23" i="37"/>
  <c r="AS23" i="37"/>
  <c r="E23" i="37"/>
  <c r="BC22" i="37"/>
  <c r="BB22" i="37"/>
  <c r="BA22" i="37"/>
  <c r="AZ22" i="37"/>
  <c r="AY22" i="37"/>
  <c r="AX22" i="37"/>
  <c r="AW22" i="37"/>
  <c r="AV22" i="37"/>
  <c r="AS22" i="37"/>
  <c r="E22" i="37"/>
  <c r="BC21" i="37"/>
  <c r="BB21" i="37"/>
  <c r="BA21" i="37"/>
  <c r="AZ21" i="37"/>
  <c r="AY21" i="37"/>
  <c r="AX21" i="37"/>
  <c r="AW21" i="37"/>
  <c r="AV21" i="37"/>
  <c r="AS21" i="37"/>
  <c r="E21" i="37"/>
  <c r="BC20" i="37"/>
  <c r="BB20" i="37"/>
  <c r="BA20" i="37"/>
  <c r="AZ20" i="37"/>
  <c r="AY20" i="37"/>
  <c r="AX20" i="37"/>
  <c r="BH20" i="37" s="1"/>
  <c r="AW20" i="37"/>
  <c r="AV20" i="37"/>
  <c r="AS20" i="37"/>
  <c r="E20" i="37"/>
  <c r="BC19" i="37"/>
  <c r="BB19" i="37"/>
  <c r="BA19" i="37"/>
  <c r="AZ19" i="37"/>
  <c r="AY19" i="37"/>
  <c r="AX19" i="37"/>
  <c r="AW19" i="37"/>
  <c r="AV19" i="37"/>
  <c r="BH19" i="37" s="1"/>
  <c r="AS19" i="37"/>
  <c r="E19" i="37"/>
  <c r="BC18" i="37"/>
  <c r="BB18" i="37"/>
  <c r="BA18" i="37"/>
  <c r="AZ18" i="37"/>
  <c r="AY18" i="37"/>
  <c r="AX18" i="37"/>
  <c r="AW18" i="37"/>
  <c r="AV18" i="37"/>
  <c r="AS18" i="37"/>
  <c r="E18" i="37"/>
  <c r="BC17" i="37"/>
  <c r="BB17" i="37"/>
  <c r="BA17" i="37"/>
  <c r="AZ17" i="37"/>
  <c r="AY17" i="37"/>
  <c r="AX17" i="37"/>
  <c r="AW17" i="37"/>
  <c r="AV17" i="37"/>
  <c r="AS17" i="37"/>
  <c r="E17" i="37"/>
  <c r="BC16" i="37"/>
  <c r="BB16" i="37"/>
  <c r="BA16" i="37"/>
  <c r="AZ16" i="37"/>
  <c r="AY16" i="37"/>
  <c r="AX16" i="37"/>
  <c r="AW16" i="37"/>
  <c r="AV16" i="37"/>
  <c r="AS16" i="37"/>
  <c r="E16" i="37"/>
  <c r="BC15" i="37"/>
  <c r="BB15" i="37"/>
  <c r="BA15" i="37"/>
  <c r="AZ15" i="37"/>
  <c r="AY15" i="37"/>
  <c r="AX15" i="37"/>
  <c r="AW15" i="37"/>
  <c r="AV15" i="37"/>
  <c r="AS15" i="37"/>
  <c r="E15" i="37"/>
  <c r="BC14" i="37"/>
  <c r="BB14" i="37"/>
  <c r="BA14" i="37"/>
  <c r="AZ14" i="37"/>
  <c r="AY14" i="37"/>
  <c r="AX14" i="37"/>
  <c r="AW14" i="37"/>
  <c r="AV14" i="37"/>
  <c r="BH14" i="37" s="1"/>
  <c r="AS14" i="37"/>
  <c r="E14" i="37"/>
  <c r="BC13" i="37"/>
  <c r="BB13" i="37"/>
  <c r="BA13" i="37"/>
  <c r="AZ13" i="37"/>
  <c r="AY13" i="37"/>
  <c r="AX13" i="37"/>
  <c r="AW13" i="37"/>
  <c r="AV13" i="37"/>
  <c r="AS13" i="37"/>
  <c r="E13" i="37"/>
  <c r="BC12" i="37"/>
  <c r="BB12" i="37"/>
  <c r="BA12" i="37"/>
  <c r="AZ12" i="37"/>
  <c r="AY12" i="37"/>
  <c r="AX12" i="37"/>
  <c r="AW12" i="37"/>
  <c r="AV12" i="37"/>
  <c r="AS12" i="37"/>
  <c r="E12" i="37"/>
  <c r="BC11" i="37"/>
  <c r="BB11" i="37"/>
  <c r="BA11" i="37"/>
  <c r="AZ11" i="37"/>
  <c r="AY11" i="37"/>
  <c r="AX11" i="37"/>
  <c r="AW11" i="37"/>
  <c r="AV11" i="37"/>
  <c r="AS11" i="37"/>
  <c r="E11" i="37"/>
  <c r="BC10" i="37"/>
  <c r="BB10" i="37"/>
  <c r="BA10" i="37"/>
  <c r="AZ10" i="37"/>
  <c r="AY10" i="37"/>
  <c r="AX10" i="37"/>
  <c r="AW10" i="37"/>
  <c r="AV10" i="37"/>
  <c r="AS10" i="37"/>
  <c r="E10" i="37"/>
  <c r="BB9" i="37"/>
  <c r="BA9" i="37"/>
  <c r="AZ9" i="37"/>
  <c r="AY9" i="37"/>
  <c r="AX9" i="37"/>
  <c r="AW9" i="37"/>
  <c r="AV9" i="37"/>
  <c r="AN9" i="37"/>
  <c r="AS9" i="37" s="1"/>
  <c r="E9" i="37"/>
  <c r="BC8" i="37"/>
  <c r="BB8" i="37"/>
  <c r="BA8" i="37"/>
  <c r="AZ8" i="37"/>
  <c r="AY8" i="37"/>
  <c r="AX8" i="37"/>
  <c r="AW8" i="37"/>
  <c r="AV8" i="37"/>
  <c r="AN8" i="37"/>
  <c r="AS8" i="37" s="1"/>
  <c r="AG8" i="37"/>
  <c r="E8" i="37"/>
  <c r="E7" i="37"/>
  <c r="BF2"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BB35" i="36"/>
  <c r="BB36" i="36"/>
  <c r="BB37" i="36"/>
  <c r="BB38" i="36"/>
  <c r="BB39" i="36"/>
  <c r="BB40" i="36"/>
  <c r="BB41" i="36"/>
  <c r="BB42" i="36"/>
  <c r="BB43" i="36"/>
  <c r="BB44" i="36"/>
  <c r="BB45" i="36"/>
  <c r="BB46" i="36"/>
  <c r="BB47" i="36"/>
  <c r="BB48" i="36"/>
  <c r="BB49" i="36"/>
  <c r="BB50" i="36"/>
  <c r="BB51" i="36"/>
  <c r="BB52" i="36"/>
  <c r="BB53" i="36"/>
  <c r="BB54" i="36"/>
  <c r="BB55" i="36"/>
  <c r="BB56" i="36"/>
  <c r="BB57" i="36"/>
  <c r="BB58" i="36"/>
  <c r="BB59" i="36"/>
  <c r="BB60" i="36"/>
  <c r="BB61" i="36"/>
  <c r="BB62" i="36"/>
  <c r="BB63" i="36"/>
  <c r="BB64" i="36"/>
  <c r="BB65" i="36"/>
  <c r="BB66" i="36"/>
  <c r="BB67" i="36"/>
  <c r="AR65" i="36" l="1"/>
  <c r="AR67" i="36"/>
  <c r="AR55" i="36"/>
  <c r="AR43" i="36"/>
  <c r="AR31" i="36"/>
  <c r="AR19" i="36"/>
  <c r="AR66" i="36"/>
  <c r="AR54" i="36"/>
  <c r="AR42" i="36"/>
  <c r="AR30" i="36"/>
  <c r="AR18" i="36"/>
  <c r="AR52" i="36"/>
  <c r="AR51" i="36"/>
  <c r="AR62" i="36"/>
  <c r="AR50" i="36"/>
  <c r="AR38" i="36"/>
  <c r="AR26" i="36"/>
  <c r="AR14" i="36"/>
  <c r="AR17" i="36"/>
  <c r="AR28" i="36"/>
  <c r="AR39" i="36"/>
  <c r="AR61" i="36"/>
  <c r="AR49" i="36"/>
  <c r="AR37" i="36"/>
  <c r="AR25" i="36"/>
  <c r="AR13" i="36"/>
  <c r="AR41" i="36"/>
  <c r="AR64" i="36"/>
  <c r="AR16" i="36"/>
  <c r="AR63" i="36"/>
  <c r="AR27" i="36"/>
  <c r="AR60" i="36"/>
  <c r="AR48" i="36"/>
  <c r="AR36" i="36"/>
  <c r="AR24" i="36"/>
  <c r="AR12" i="36"/>
  <c r="AR29" i="36"/>
  <c r="AR40" i="36"/>
  <c r="AR15" i="36"/>
  <c r="AR59" i="36"/>
  <c r="AR47" i="36"/>
  <c r="AR35" i="36"/>
  <c r="AR23" i="36"/>
  <c r="AR11" i="36"/>
  <c r="AR53" i="36"/>
  <c r="AR58" i="36"/>
  <c r="AR46" i="36"/>
  <c r="AR34" i="36"/>
  <c r="AR22" i="36"/>
  <c r="AR10" i="36"/>
  <c r="AR45" i="36"/>
  <c r="AR33" i="36"/>
  <c r="AR21" i="36"/>
  <c r="AR57" i="36"/>
  <c r="AR56" i="36"/>
  <c r="AR44" i="36"/>
  <c r="AR32" i="36"/>
  <c r="AR20" i="36"/>
  <c r="AR8" i="36"/>
  <c r="BC8" i="36"/>
  <c r="AR9" i="36"/>
  <c r="BH18" i="37"/>
  <c r="BH41" i="37"/>
  <c r="BH44" i="37"/>
  <c r="BH50" i="37"/>
  <c r="BH54" i="37"/>
  <c r="BH57" i="37"/>
  <c r="BH63" i="37"/>
  <c r="BH40" i="37"/>
  <c r="BH66" i="37"/>
  <c r="BI31" i="37"/>
  <c r="BK37" i="37"/>
  <c r="BH53" i="37"/>
  <c r="BH17" i="37"/>
  <c r="BH39" i="37"/>
  <c r="BH43" i="37"/>
  <c r="BH49" i="37"/>
  <c r="BH52" i="37"/>
  <c r="BH56" i="37"/>
  <c r="BH62" i="37"/>
  <c r="BH65" i="37"/>
  <c r="BH10" i="37"/>
  <c r="BH30" i="37"/>
  <c r="BH36" i="37"/>
  <c r="BH51" i="37"/>
  <c r="BH64" i="37"/>
  <c r="BH13" i="37"/>
  <c r="BH16" i="37"/>
  <c r="BH22" i="37"/>
  <c r="BH26" i="37"/>
  <c r="BH61" i="37"/>
  <c r="BH12" i="37"/>
  <c r="BH29" i="37"/>
  <c r="BH25" i="37"/>
  <c r="BH35" i="37"/>
  <c r="BH11" i="37"/>
  <c r="BH15" i="37"/>
  <c r="BH21" i="37"/>
  <c r="BH24" i="37"/>
  <c r="BH37" i="37"/>
  <c r="BH47" i="37"/>
  <c r="BH48" i="37"/>
  <c r="BH60" i="37"/>
  <c r="BI8" i="37"/>
  <c r="BH46" i="37"/>
  <c r="BH59" i="37"/>
  <c r="BH33" i="37"/>
  <c r="BH34" i="37"/>
  <c r="BH8" i="37"/>
  <c r="BC9" i="37"/>
  <c r="BH9" i="37" s="1"/>
  <c r="BI37" i="37"/>
  <c r="BH31" i="37"/>
  <c r="BA9" i="36"/>
  <c r="BA10" i="36"/>
  <c r="BA11" i="36"/>
  <c r="BA12" i="36"/>
  <c r="BA13" i="36"/>
  <c r="BA14" i="36"/>
  <c r="BA15" i="36"/>
  <c r="BA16" i="36"/>
  <c r="BA17" i="36"/>
  <c r="BA18" i="36"/>
  <c r="BA19" i="36"/>
  <c r="BA20" i="36"/>
  <c r="BA21" i="36"/>
  <c r="BA22" i="36"/>
  <c r="BA23" i="36"/>
  <c r="BA24" i="36"/>
  <c r="BA25" i="36"/>
  <c r="BA26" i="36"/>
  <c r="BA27" i="36"/>
  <c r="BA28" i="36"/>
  <c r="BA29" i="36"/>
  <c r="BA30" i="36"/>
  <c r="BA31" i="36"/>
  <c r="BA32" i="36"/>
  <c r="BA33" i="36"/>
  <c r="BA34" i="36"/>
  <c r="BA35" i="36"/>
  <c r="BA36" i="36"/>
  <c r="BA37" i="36"/>
  <c r="BA38" i="36"/>
  <c r="BA39" i="36"/>
  <c r="BA40" i="36"/>
  <c r="BA41" i="36"/>
  <c r="BA42" i="36"/>
  <c r="BA43" i="36"/>
  <c r="BA44" i="36"/>
  <c r="BA45" i="36"/>
  <c r="BA46" i="36"/>
  <c r="BA47" i="36"/>
  <c r="BA48" i="36"/>
  <c r="BA49" i="36"/>
  <c r="BA50" i="36"/>
  <c r="BA51" i="36"/>
  <c r="BA52" i="36"/>
  <c r="BA53" i="36"/>
  <c r="BA54" i="36"/>
  <c r="BA55" i="36"/>
  <c r="BA56" i="36"/>
  <c r="BA57" i="36"/>
  <c r="BA58" i="36"/>
  <c r="BA59" i="36"/>
  <c r="BA60" i="36"/>
  <c r="BA61" i="36"/>
  <c r="BA62" i="36"/>
  <c r="BA63" i="36"/>
  <c r="BA64" i="36"/>
  <c r="BA65" i="36"/>
  <c r="BA66" i="36"/>
  <c r="BA67" i="36"/>
  <c r="BA8" i="36"/>
  <c r="AZ9" i="36" l="1"/>
  <c r="AZ10" i="36"/>
  <c r="AZ11" i="36"/>
  <c r="AZ12" i="36"/>
  <c r="AZ13" i="36"/>
  <c r="AZ14" i="36"/>
  <c r="AZ15" i="36"/>
  <c r="AZ16" i="36"/>
  <c r="AZ17" i="36"/>
  <c r="AZ18" i="36"/>
  <c r="AZ19" i="36"/>
  <c r="AZ20" i="36"/>
  <c r="AZ21" i="36"/>
  <c r="AZ22" i="36"/>
  <c r="AZ23" i="36"/>
  <c r="AZ24" i="36"/>
  <c r="AZ25" i="36"/>
  <c r="AZ26" i="36"/>
  <c r="AZ27" i="36"/>
  <c r="AZ28" i="36"/>
  <c r="AZ29" i="36"/>
  <c r="AZ30" i="36"/>
  <c r="AZ31" i="36"/>
  <c r="AZ32" i="36"/>
  <c r="AZ33" i="36"/>
  <c r="AZ34" i="36"/>
  <c r="AZ35" i="36"/>
  <c r="AZ36" i="36"/>
  <c r="AZ37" i="36"/>
  <c r="AZ38" i="36"/>
  <c r="AZ39" i="36"/>
  <c r="AZ40" i="36"/>
  <c r="AZ41" i="36"/>
  <c r="AZ42" i="36"/>
  <c r="AZ43" i="36"/>
  <c r="AZ44" i="36"/>
  <c r="AZ45" i="36"/>
  <c r="AZ46" i="36"/>
  <c r="AZ47" i="36"/>
  <c r="AZ48" i="36"/>
  <c r="AZ49" i="36"/>
  <c r="AZ50" i="36"/>
  <c r="AZ51" i="36"/>
  <c r="AZ52" i="36"/>
  <c r="AZ53" i="36"/>
  <c r="AZ54" i="36"/>
  <c r="AZ55" i="36"/>
  <c r="AZ56" i="36"/>
  <c r="AZ57" i="36"/>
  <c r="AZ58" i="36"/>
  <c r="AZ59" i="36"/>
  <c r="AZ60" i="36"/>
  <c r="AZ61" i="36"/>
  <c r="AZ62" i="36"/>
  <c r="AZ63" i="36"/>
  <c r="AZ64" i="36"/>
  <c r="AZ65" i="36"/>
  <c r="AZ66" i="36"/>
  <c r="AZ67" i="36"/>
  <c r="AZ8" i="36"/>
  <c r="AU9" i="36"/>
  <c r="AV9" i="36"/>
  <c r="AW9" i="36"/>
  <c r="AX9" i="36"/>
  <c r="AY9" i="36"/>
  <c r="AU10" i="36"/>
  <c r="AV10" i="36"/>
  <c r="AW10" i="36"/>
  <c r="AX10" i="36"/>
  <c r="AY10" i="36"/>
  <c r="AU11" i="36"/>
  <c r="AV11" i="36"/>
  <c r="AW11" i="36"/>
  <c r="AX11" i="36"/>
  <c r="AY11" i="36"/>
  <c r="AU12" i="36"/>
  <c r="AV12" i="36"/>
  <c r="AW12" i="36"/>
  <c r="AX12" i="36"/>
  <c r="AY12" i="36"/>
  <c r="AU13" i="36"/>
  <c r="AV13" i="36"/>
  <c r="AW13" i="36"/>
  <c r="AX13" i="36"/>
  <c r="AY13" i="36"/>
  <c r="AU14" i="36"/>
  <c r="AV14" i="36"/>
  <c r="AW14" i="36"/>
  <c r="AX14" i="36"/>
  <c r="AY14" i="36"/>
  <c r="AU15" i="36"/>
  <c r="AV15" i="36"/>
  <c r="AW15" i="36"/>
  <c r="AX15" i="36"/>
  <c r="AY15" i="36"/>
  <c r="AU16" i="36"/>
  <c r="AV16" i="36"/>
  <c r="AW16" i="36"/>
  <c r="AX16" i="36"/>
  <c r="AY16" i="36"/>
  <c r="AU17" i="36"/>
  <c r="AV17" i="36"/>
  <c r="AW17" i="36"/>
  <c r="AX17" i="36"/>
  <c r="AY17" i="36"/>
  <c r="AU18" i="36"/>
  <c r="AV18" i="36"/>
  <c r="AW18" i="36"/>
  <c r="AX18" i="36"/>
  <c r="AY18" i="36"/>
  <c r="AU19" i="36"/>
  <c r="AV19" i="36"/>
  <c r="AW19" i="36"/>
  <c r="AX19" i="36"/>
  <c r="AY19" i="36"/>
  <c r="AU20" i="36"/>
  <c r="AV20" i="36"/>
  <c r="AW20" i="36"/>
  <c r="AX20" i="36"/>
  <c r="AY20" i="36"/>
  <c r="AU21" i="36"/>
  <c r="AV21" i="36"/>
  <c r="AW21" i="36"/>
  <c r="AX21" i="36"/>
  <c r="AY21" i="36"/>
  <c r="AU22" i="36"/>
  <c r="AV22" i="36"/>
  <c r="AW22" i="36"/>
  <c r="AX22" i="36"/>
  <c r="AY22" i="36"/>
  <c r="AU23" i="36"/>
  <c r="AV23" i="36"/>
  <c r="AW23" i="36"/>
  <c r="AX23" i="36"/>
  <c r="AY23" i="36"/>
  <c r="AU24" i="36"/>
  <c r="AV24" i="36"/>
  <c r="AW24" i="36"/>
  <c r="AX24" i="36"/>
  <c r="AY24" i="36"/>
  <c r="AU25" i="36"/>
  <c r="AV25" i="36"/>
  <c r="AW25" i="36"/>
  <c r="AX25" i="36"/>
  <c r="AY25" i="36"/>
  <c r="AU26" i="36"/>
  <c r="AV26" i="36"/>
  <c r="AW26" i="36"/>
  <c r="AX26" i="36"/>
  <c r="AY26" i="36"/>
  <c r="AU27" i="36"/>
  <c r="AV27" i="36"/>
  <c r="AW27" i="36"/>
  <c r="AX27" i="36"/>
  <c r="AY27" i="36"/>
  <c r="AU28" i="36"/>
  <c r="AV28" i="36"/>
  <c r="AW28" i="36"/>
  <c r="AX28" i="36"/>
  <c r="AY28" i="36"/>
  <c r="AU29" i="36"/>
  <c r="AV29" i="36"/>
  <c r="AW29" i="36"/>
  <c r="AX29" i="36"/>
  <c r="AY29" i="36"/>
  <c r="AU30" i="36"/>
  <c r="AV30" i="36"/>
  <c r="AW30" i="36"/>
  <c r="AX30" i="36"/>
  <c r="AY30" i="36"/>
  <c r="AU31" i="36"/>
  <c r="AV31" i="36"/>
  <c r="AW31" i="36"/>
  <c r="AX31" i="36"/>
  <c r="AY31" i="36"/>
  <c r="AU32" i="36"/>
  <c r="AV32" i="36"/>
  <c r="AW32" i="36"/>
  <c r="AX32" i="36"/>
  <c r="AY32" i="36"/>
  <c r="AU33" i="36"/>
  <c r="AV33" i="36"/>
  <c r="AW33" i="36"/>
  <c r="AX33" i="36"/>
  <c r="AY33" i="36"/>
  <c r="AU34" i="36"/>
  <c r="AV34" i="36"/>
  <c r="AW34" i="36"/>
  <c r="AX34" i="36"/>
  <c r="AY34" i="36"/>
  <c r="AU35" i="36"/>
  <c r="AV35" i="36"/>
  <c r="AW35" i="36"/>
  <c r="AX35" i="36"/>
  <c r="AY35" i="36"/>
  <c r="AU36" i="36"/>
  <c r="AV36" i="36"/>
  <c r="AW36" i="36"/>
  <c r="AX36" i="36"/>
  <c r="AY36" i="36"/>
  <c r="AU37" i="36"/>
  <c r="AV37" i="36"/>
  <c r="AW37" i="36"/>
  <c r="AX37" i="36"/>
  <c r="AY37" i="36"/>
  <c r="AU38" i="36"/>
  <c r="AV38" i="36"/>
  <c r="AW38" i="36"/>
  <c r="AX38" i="36"/>
  <c r="AY38" i="36"/>
  <c r="AU39" i="36"/>
  <c r="AV39" i="36"/>
  <c r="AW39" i="36"/>
  <c r="AX39" i="36"/>
  <c r="AY39" i="36"/>
  <c r="AU40" i="36"/>
  <c r="AV40" i="36"/>
  <c r="AW40" i="36"/>
  <c r="AX40" i="36"/>
  <c r="AY40" i="36"/>
  <c r="AU41" i="36"/>
  <c r="AV41" i="36"/>
  <c r="AW41" i="36"/>
  <c r="AX41" i="36"/>
  <c r="AY41" i="36"/>
  <c r="AU42" i="36"/>
  <c r="AV42" i="36"/>
  <c r="AW42" i="36"/>
  <c r="AX42" i="36"/>
  <c r="AY42" i="36"/>
  <c r="AU43" i="36"/>
  <c r="AV43" i="36"/>
  <c r="AW43" i="36"/>
  <c r="AX43" i="36"/>
  <c r="AY43" i="36"/>
  <c r="AU44" i="36"/>
  <c r="AV44" i="36"/>
  <c r="AW44" i="36"/>
  <c r="AX44" i="36"/>
  <c r="AY44" i="36"/>
  <c r="AU45" i="36"/>
  <c r="AV45" i="36"/>
  <c r="AW45" i="36"/>
  <c r="AX45" i="36"/>
  <c r="AY45" i="36"/>
  <c r="AU46" i="36"/>
  <c r="AV46" i="36"/>
  <c r="AW46" i="36"/>
  <c r="AX46" i="36"/>
  <c r="AY46" i="36"/>
  <c r="AU47" i="36"/>
  <c r="AV47" i="36"/>
  <c r="AW47" i="36"/>
  <c r="AX47" i="36"/>
  <c r="AY47" i="36"/>
  <c r="AU48" i="36"/>
  <c r="AV48" i="36"/>
  <c r="AW48" i="36"/>
  <c r="AX48" i="36"/>
  <c r="AY48" i="36"/>
  <c r="AU49" i="36"/>
  <c r="AV49" i="36"/>
  <c r="AW49" i="36"/>
  <c r="AX49" i="36"/>
  <c r="AY49" i="36"/>
  <c r="AU50" i="36"/>
  <c r="AV50" i="36"/>
  <c r="AW50" i="36"/>
  <c r="AX50" i="36"/>
  <c r="AY50" i="36"/>
  <c r="AU51" i="36"/>
  <c r="AV51" i="36"/>
  <c r="AW51" i="36"/>
  <c r="AX51" i="36"/>
  <c r="AY51" i="36"/>
  <c r="AU52" i="36"/>
  <c r="AV52" i="36"/>
  <c r="AW52" i="36"/>
  <c r="AX52" i="36"/>
  <c r="AY52" i="36"/>
  <c r="AU53" i="36"/>
  <c r="AV53" i="36"/>
  <c r="AW53" i="36"/>
  <c r="AX53" i="36"/>
  <c r="AY53" i="36"/>
  <c r="AU54" i="36"/>
  <c r="AV54" i="36"/>
  <c r="AW54" i="36"/>
  <c r="AX54" i="36"/>
  <c r="AY54" i="36"/>
  <c r="AU55" i="36"/>
  <c r="AV55" i="36"/>
  <c r="AW55" i="36"/>
  <c r="AX55" i="36"/>
  <c r="AY55" i="36"/>
  <c r="AU56" i="36"/>
  <c r="AV56" i="36"/>
  <c r="AW56" i="36"/>
  <c r="AX56" i="36"/>
  <c r="AY56" i="36"/>
  <c r="AU57" i="36"/>
  <c r="AV57" i="36"/>
  <c r="AW57" i="36"/>
  <c r="AX57" i="36"/>
  <c r="AY57" i="36"/>
  <c r="AU58" i="36"/>
  <c r="AV58" i="36"/>
  <c r="AW58" i="36"/>
  <c r="AX58" i="36"/>
  <c r="AY58" i="36"/>
  <c r="AU59" i="36"/>
  <c r="AV59" i="36"/>
  <c r="AW59" i="36"/>
  <c r="AX59" i="36"/>
  <c r="AY59" i="36"/>
  <c r="AU60" i="36"/>
  <c r="AV60" i="36"/>
  <c r="AW60" i="36"/>
  <c r="AX60" i="36"/>
  <c r="AY60" i="36"/>
  <c r="AU61" i="36"/>
  <c r="AV61" i="36"/>
  <c r="AW61" i="36"/>
  <c r="AX61" i="36"/>
  <c r="AY61" i="36"/>
  <c r="AU62" i="36"/>
  <c r="AV62" i="36"/>
  <c r="AW62" i="36"/>
  <c r="AX62" i="36"/>
  <c r="AY62" i="36"/>
  <c r="AU63" i="36"/>
  <c r="AV63" i="36"/>
  <c r="AW63" i="36"/>
  <c r="AX63" i="36"/>
  <c r="AY63" i="36"/>
  <c r="AU64" i="36"/>
  <c r="AV64" i="36"/>
  <c r="AW64" i="36"/>
  <c r="AX64" i="36"/>
  <c r="AY64" i="36"/>
  <c r="AU65" i="36"/>
  <c r="AV65" i="36"/>
  <c r="AW65" i="36"/>
  <c r="AX65" i="36"/>
  <c r="AY65" i="36"/>
  <c r="AU66" i="36"/>
  <c r="AV66" i="36"/>
  <c r="AW66" i="36"/>
  <c r="AX66" i="36"/>
  <c r="AY66" i="36"/>
  <c r="AU67" i="36"/>
  <c r="AV67" i="36"/>
  <c r="AW67" i="36"/>
  <c r="AX67" i="36"/>
  <c r="AY67" i="36"/>
  <c r="AV8" i="36"/>
  <c r="AW8" i="36"/>
  <c r="AX8" i="36"/>
  <c r="AY8" i="36"/>
  <c r="AU8" i="36"/>
  <c r="P10" i="15"/>
  <c r="P7" i="15"/>
  <c r="P6" i="15"/>
  <c r="P5" i="15"/>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Q5" i="6"/>
  <c r="Q33" i="5"/>
  <c r="Q32" i="5"/>
  <c r="Q31" i="5"/>
  <c r="Q30" i="5"/>
  <c r="Q29" i="5"/>
  <c r="Q28" i="5"/>
  <c r="Q27" i="5"/>
  <c r="Q26" i="5"/>
  <c r="Q25" i="5"/>
  <c r="Q23" i="5"/>
  <c r="Q22" i="5"/>
  <c r="Q21" i="5"/>
  <c r="Q19" i="5"/>
  <c r="Q18" i="5"/>
  <c r="Q17" i="5"/>
  <c r="Q16" i="5"/>
  <c r="Q15" i="5"/>
  <c r="Q14" i="5"/>
  <c r="Q13" i="5"/>
  <c r="Q12" i="5"/>
  <c r="Q11" i="5"/>
  <c r="Q10" i="5"/>
  <c r="Q9" i="5"/>
  <c r="Q8" i="5"/>
  <c r="Q7" i="5"/>
  <c r="Q6" i="5"/>
  <c r="Q5" i="5"/>
  <c r="Q34" i="4"/>
  <c r="Q33" i="4"/>
  <c r="Q32" i="4"/>
  <c r="Q31" i="4"/>
  <c r="Q30" i="4"/>
  <c r="Q29" i="4"/>
  <c r="Q28" i="4"/>
  <c r="Q27" i="4"/>
  <c r="Q26" i="4"/>
  <c r="Q25" i="4"/>
  <c r="Q24" i="4"/>
  <c r="Q23" i="4"/>
  <c r="Q22" i="4"/>
  <c r="Q20" i="4"/>
  <c r="Q19" i="4"/>
  <c r="Q17" i="4"/>
  <c r="Q16" i="4"/>
  <c r="Q15" i="4"/>
  <c r="Q13" i="4"/>
  <c r="Q12" i="4"/>
  <c r="Q11" i="4"/>
  <c r="Q10" i="4"/>
  <c r="Q9" i="4"/>
  <c r="Q8" i="4"/>
  <c r="Q7" i="4"/>
  <c r="Q6" i="4"/>
  <c r="Q5" i="4"/>
  <c r="Q66" i="14"/>
  <c r="R66" i="14" s="1"/>
  <c r="Q65" i="14"/>
  <c r="R65" i="14" s="1"/>
  <c r="Q64" i="14"/>
  <c r="R64" i="14" s="1"/>
  <c r="Q63" i="14"/>
  <c r="R63" i="14" s="1"/>
  <c r="Q62" i="14"/>
  <c r="R62" i="14" s="1"/>
  <c r="Q61" i="14"/>
  <c r="R61" i="14" s="1"/>
  <c r="Q60" i="14"/>
  <c r="R60" i="14" s="1"/>
  <c r="Q59" i="14"/>
  <c r="R59" i="14" s="1"/>
  <c r="Q58" i="14"/>
  <c r="R58" i="14" s="1"/>
  <c r="Q57" i="14"/>
  <c r="R57" i="14" s="1"/>
  <c r="Q56" i="14"/>
  <c r="R56" i="14" s="1"/>
  <c r="Q55" i="14"/>
  <c r="R55" i="14" s="1"/>
  <c r="Q54" i="14"/>
  <c r="R54" i="14" s="1"/>
  <c r="Q53" i="14"/>
  <c r="R53" i="14" s="1"/>
  <c r="Q52" i="14"/>
  <c r="R52" i="14" s="1"/>
  <c r="Q51" i="14"/>
  <c r="R51" i="14" s="1"/>
  <c r="Q50" i="14"/>
  <c r="R50" i="14" s="1"/>
  <c r="Q49" i="14"/>
  <c r="R49" i="14" s="1"/>
  <c r="Q48" i="14"/>
  <c r="R48" i="14" s="1"/>
  <c r="Q47" i="14"/>
  <c r="R47" i="14" s="1"/>
  <c r="Q46" i="14"/>
  <c r="R46" i="14" s="1"/>
  <c r="Q45" i="14"/>
  <c r="R45" i="14" s="1"/>
  <c r="Q44" i="14"/>
  <c r="R44" i="14" s="1"/>
  <c r="Q43" i="14"/>
  <c r="R43" i="14" s="1"/>
  <c r="Q42" i="14"/>
  <c r="R42" i="14" s="1"/>
  <c r="Q41" i="14"/>
  <c r="R41" i="14" s="1"/>
  <c r="Q40" i="14"/>
  <c r="R40" i="14" s="1"/>
  <c r="Q39" i="14"/>
  <c r="R39" i="14" s="1"/>
  <c r="Q38" i="14"/>
  <c r="R38" i="14" s="1"/>
  <c r="Q37" i="14"/>
  <c r="R37" i="14" s="1"/>
  <c r="Q36" i="14"/>
  <c r="R36" i="14" s="1"/>
  <c r="Q35" i="14"/>
  <c r="R35" i="14" s="1"/>
  <c r="Q34" i="14"/>
  <c r="R34" i="14" s="1"/>
  <c r="Q33" i="14"/>
  <c r="R33" i="14" s="1"/>
  <c r="Q32" i="14"/>
  <c r="R32" i="14" s="1"/>
  <c r="Q31" i="14"/>
  <c r="R31" i="14" s="1"/>
  <c r="Q30" i="14"/>
  <c r="R30" i="14" s="1"/>
  <c r="Q29" i="14"/>
  <c r="R29" i="14" s="1"/>
  <c r="Q28" i="14"/>
  <c r="R28" i="14" s="1"/>
  <c r="Q27" i="14"/>
  <c r="R27" i="14" s="1"/>
  <c r="Q26" i="14"/>
  <c r="R26" i="14" s="1"/>
  <c r="Q25" i="14"/>
  <c r="R25" i="14" s="1"/>
  <c r="Q24" i="14"/>
  <c r="R24" i="14" s="1"/>
  <c r="Q23" i="14"/>
  <c r="R23" i="14" s="1"/>
  <c r="Q22" i="14"/>
  <c r="R22" i="14" s="1"/>
  <c r="Q21" i="14"/>
  <c r="R21" i="14" s="1"/>
  <c r="Q20" i="14"/>
  <c r="R20" i="14" s="1"/>
  <c r="Q19" i="14"/>
  <c r="R19" i="14" s="1"/>
  <c r="Q18" i="14"/>
  <c r="R18" i="14" s="1"/>
  <c r="Q17" i="14"/>
  <c r="R17" i="14" s="1"/>
  <c r="Q16" i="14"/>
  <c r="R16" i="14" s="1"/>
  <c r="Q15" i="14"/>
  <c r="R15" i="14" s="1"/>
  <c r="Q14" i="14"/>
  <c r="R14" i="14" s="1"/>
  <c r="Q13" i="14"/>
  <c r="R13" i="14" s="1"/>
  <c r="Q12" i="14"/>
  <c r="R12" i="14" s="1"/>
  <c r="Q11" i="14"/>
  <c r="R11" i="14" s="1"/>
  <c r="Q10" i="14"/>
  <c r="R10" i="14" s="1"/>
  <c r="Q9" i="14"/>
  <c r="R9" i="14" s="1"/>
  <c r="Q8" i="14"/>
  <c r="R8" i="14" s="1"/>
  <c r="Q7" i="14"/>
  <c r="R7" i="14" s="1"/>
  <c r="Q6" i="14"/>
  <c r="R6" i="14" s="1"/>
  <c r="Q5" i="14"/>
  <c r="R5" i="14" s="1"/>
  <c r="P64" i="15"/>
  <c r="P63" i="15"/>
  <c r="P62" i="15"/>
  <c r="P61" i="15"/>
  <c r="P60" i="15"/>
  <c r="P59" i="15"/>
  <c r="P58" i="15"/>
  <c r="P57" i="15"/>
  <c r="P56" i="15"/>
  <c r="P55" i="15"/>
  <c r="P54" i="15"/>
  <c r="P53" i="15"/>
  <c r="P52" i="15"/>
  <c r="P51" i="15"/>
  <c r="P50" i="15"/>
  <c r="P49" i="15"/>
  <c r="P48" i="15"/>
  <c r="P47" i="15"/>
  <c r="P46" i="15"/>
  <c r="P45" i="15"/>
  <c r="P44" i="15"/>
  <c r="P43" i="15"/>
  <c r="P42" i="15"/>
  <c r="P41" i="15"/>
  <c r="P40" i="15"/>
  <c r="P39" i="15"/>
  <c r="P38" i="15"/>
  <c r="P37" i="15"/>
  <c r="P36" i="15"/>
  <c r="P35" i="15"/>
  <c r="P34" i="15"/>
  <c r="P33" i="15"/>
  <c r="P32" i="15"/>
  <c r="P31" i="15"/>
  <c r="P30" i="15"/>
  <c r="P29" i="15"/>
  <c r="P28" i="15"/>
  <c r="P27" i="15"/>
  <c r="P26" i="15"/>
  <c r="P25" i="15"/>
  <c r="P24" i="15"/>
  <c r="P23" i="15"/>
  <c r="P22" i="15"/>
  <c r="P21" i="15"/>
  <c r="P20" i="15"/>
  <c r="P19" i="15"/>
  <c r="P18" i="15"/>
  <c r="P17" i="15"/>
  <c r="P16" i="15"/>
  <c r="P15" i="15"/>
  <c r="P14" i="15"/>
  <c r="P13" i="15"/>
  <c r="P12" i="15"/>
  <c r="P11" i="15"/>
  <c r="P9" i="15"/>
  <c r="P8" i="15"/>
  <c r="T27" i="14" l="1"/>
  <c r="Q53" i="15"/>
  <c r="R53" i="15"/>
  <c r="Q28" i="15"/>
  <c r="R28" i="15"/>
  <c r="Q5" i="15"/>
  <c r="R5" i="15"/>
  <c r="Q40" i="15"/>
  <c r="R40" i="15"/>
  <c r="Q54" i="15"/>
  <c r="R54" i="15"/>
  <c r="Q43" i="15"/>
  <c r="R43" i="15"/>
  <c r="Q55" i="15"/>
  <c r="R55" i="15"/>
  <c r="Q6" i="15"/>
  <c r="R6" i="15"/>
  <c r="Q64" i="15"/>
  <c r="R64" i="15"/>
  <c r="Q44" i="15"/>
  <c r="R44" i="15"/>
  <c r="Q7" i="15"/>
  <c r="R7" i="15"/>
  <c r="Q42" i="15"/>
  <c r="R42" i="15"/>
  <c r="Q31" i="15"/>
  <c r="R31" i="15"/>
  <c r="Q10" i="15"/>
  <c r="R10" i="15"/>
  <c r="Q18" i="15"/>
  <c r="R18" i="15"/>
  <c r="Q32" i="15"/>
  <c r="R32" i="15"/>
  <c r="Q21" i="15"/>
  <c r="R21" i="15"/>
  <c r="Q9" i="15"/>
  <c r="R9" i="15"/>
  <c r="Q58" i="15"/>
  <c r="R58" i="15"/>
  <c r="Q17" i="15"/>
  <c r="R17" i="15"/>
  <c r="Q20" i="15"/>
  <c r="R20" i="15"/>
  <c r="Q8" i="15"/>
  <c r="R8" i="15"/>
  <c r="Q23" i="15"/>
  <c r="R23" i="15"/>
  <c r="Q47" i="15"/>
  <c r="R47" i="15"/>
  <c r="Q59" i="15"/>
  <c r="R59" i="15"/>
  <c r="Q41" i="15"/>
  <c r="R41" i="15"/>
  <c r="Q56" i="15"/>
  <c r="R56" i="15"/>
  <c r="Q57" i="15"/>
  <c r="R57" i="15"/>
  <c r="Q11" i="15"/>
  <c r="R11" i="15"/>
  <c r="Q36" i="15"/>
  <c r="R36" i="15"/>
  <c r="Q48" i="15"/>
  <c r="R48" i="15"/>
  <c r="Q60" i="15"/>
  <c r="R60" i="15"/>
  <c r="Q30" i="15"/>
  <c r="R30" i="15"/>
  <c r="Q22" i="15"/>
  <c r="R22" i="15"/>
  <c r="Q24" i="15"/>
  <c r="R24" i="15"/>
  <c r="Q13" i="15"/>
  <c r="R13" i="15"/>
  <c r="Q25" i="15"/>
  <c r="R25" i="15"/>
  <c r="Q37" i="15"/>
  <c r="R37" i="15"/>
  <c r="Q49" i="15"/>
  <c r="R49" i="15"/>
  <c r="Q61" i="15"/>
  <c r="R61" i="15"/>
  <c r="Q16" i="15"/>
  <c r="R16" i="15"/>
  <c r="Q29" i="15"/>
  <c r="R29" i="15"/>
  <c r="Q45" i="15"/>
  <c r="R45" i="15"/>
  <c r="Q34" i="15"/>
  <c r="R34" i="15"/>
  <c r="Q35" i="15"/>
  <c r="R35" i="15"/>
  <c r="Q14" i="15"/>
  <c r="R14" i="15"/>
  <c r="Q26" i="15"/>
  <c r="R26" i="15"/>
  <c r="Q38" i="15"/>
  <c r="R38" i="15"/>
  <c r="Q50" i="15"/>
  <c r="R50" i="15"/>
  <c r="Q62" i="15"/>
  <c r="R62" i="15"/>
  <c r="Q52" i="15"/>
  <c r="R52" i="15"/>
  <c r="Q19" i="15"/>
  <c r="R19" i="15"/>
  <c r="Q33" i="15"/>
  <c r="R33" i="15"/>
  <c r="Q46" i="15"/>
  <c r="R46" i="15"/>
  <c r="Q12" i="15"/>
  <c r="R12" i="15"/>
  <c r="Q15" i="15"/>
  <c r="R15" i="15"/>
  <c r="Q27" i="15"/>
  <c r="R27" i="15"/>
  <c r="Q39" i="15"/>
  <c r="R39" i="15"/>
  <c r="Q51" i="15"/>
  <c r="R51" i="15"/>
  <c r="Q63" i="15"/>
  <c r="R63" i="15"/>
  <c r="BG56" i="36"/>
  <c r="BG44" i="36"/>
  <c r="BG32" i="36"/>
  <c r="BG20" i="36"/>
  <c r="BG58" i="36"/>
  <c r="BG46" i="36"/>
  <c r="BG34" i="36"/>
  <c r="BG22" i="36"/>
  <c r="BG10" i="36"/>
  <c r="BG51" i="36"/>
  <c r="BG15" i="36"/>
  <c r="BG65" i="36"/>
  <c r="BG53" i="36"/>
  <c r="BG41" i="36"/>
  <c r="BG29" i="36"/>
  <c r="BG17" i="36"/>
  <c r="BG60" i="36"/>
  <c r="BG48" i="36"/>
  <c r="BG36" i="36"/>
  <c r="BG24" i="36"/>
  <c r="BG12" i="36"/>
  <c r="BG39" i="36"/>
  <c r="BG67" i="36"/>
  <c r="BG55" i="36"/>
  <c r="BG43" i="36"/>
  <c r="BH31" i="36"/>
  <c r="BG31" i="36"/>
  <c r="BG19" i="36"/>
  <c r="BG62" i="36"/>
  <c r="BG50" i="36"/>
  <c r="BG38" i="36"/>
  <c r="BH26" i="36"/>
  <c r="BG26" i="36"/>
  <c r="BG14" i="36"/>
  <c r="BG57" i="36"/>
  <c r="BG45" i="36"/>
  <c r="BG33" i="36"/>
  <c r="BG21" i="36"/>
  <c r="BG9" i="36"/>
  <c r="BG8" i="36"/>
  <c r="BG64" i="36"/>
  <c r="BG52" i="36"/>
  <c r="BG40" i="36"/>
  <c r="BG28" i="36"/>
  <c r="BG16" i="36"/>
  <c r="BG63" i="36"/>
  <c r="BG59" i="36"/>
  <c r="BG47" i="36"/>
  <c r="BG35" i="36"/>
  <c r="BG23" i="36"/>
  <c r="BG11" i="36"/>
  <c r="BG27" i="36"/>
  <c r="BG66" i="36"/>
  <c r="BG54" i="36"/>
  <c r="BG42" i="36"/>
  <c r="BG30" i="36"/>
  <c r="BG18" i="36"/>
  <c r="BG61" i="36"/>
  <c r="BG49" i="36"/>
  <c r="BH37" i="36"/>
  <c r="BG37" i="36"/>
  <c r="BG25" i="36"/>
  <c r="BG13" i="36"/>
  <c r="BJ37" i="36"/>
  <c r="BH52" i="36"/>
  <c r="BH8" i="36"/>
</calcChain>
</file>

<file path=xl/sharedStrings.xml><?xml version="1.0" encoding="utf-8"?>
<sst xmlns="http://schemas.openxmlformats.org/spreadsheetml/2006/main" count="14003" uniqueCount="1872">
  <si>
    <t>Site Name</t>
  </si>
  <si>
    <t>Site ID</t>
  </si>
  <si>
    <t>Sample Number</t>
  </si>
  <si>
    <t xml:space="preserve">Month </t>
  </si>
  <si>
    <t>Exposure Data, Date On*</t>
  </si>
  <si>
    <t>Exposure Data, Date off*</t>
  </si>
  <si>
    <t>Time* (hr.)</t>
  </si>
  <si>
    <t>mg/m3 *</t>
  </si>
  <si>
    <t>ppb *</t>
  </si>
  <si>
    <r>
      <t>µg NO</t>
    </r>
    <r>
      <rPr>
        <b/>
        <vertAlign val="subscript"/>
        <sz val="10"/>
        <rFont val="Arial"/>
        <family val="2"/>
      </rPr>
      <t>2</t>
    </r>
    <r>
      <rPr>
        <b/>
        <sz val="10"/>
        <rFont val="Arial"/>
        <family val="2"/>
      </rPr>
      <t xml:space="preserve"> on tube</t>
    </r>
  </si>
  <si>
    <t>Average of mg/m3 *</t>
  </si>
  <si>
    <t>Column Labels</t>
  </si>
  <si>
    <t>High Street Botley</t>
  </si>
  <si>
    <t>HSB</t>
  </si>
  <si>
    <t>2139242</t>
  </si>
  <si>
    <t>January</t>
  </si>
  <si>
    <t>Row Labels</t>
  </si>
  <si>
    <t>Jan</t>
  </si>
  <si>
    <t>Feb</t>
  </si>
  <si>
    <t>Mar</t>
  </si>
  <si>
    <t>Apr</t>
  </si>
  <si>
    <t>May</t>
  </si>
  <si>
    <t>Grand Total</t>
  </si>
  <si>
    <t>High Street Botley 2 (A)</t>
  </si>
  <si>
    <t>HSB2A</t>
  </si>
  <si>
    <t>2139243</t>
  </si>
  <si>
    <t>AL</t>
  </si>
  <si>
    <t>Kings Copse Avenue</t>
  </si>
  <si>
    <t>KCA</t>
  </si>
  <si>
    <t>2139244</t>
  </si>
  <si>
    <t>AR</t>
  </si>
  <si>
    <t>Grange Road</t>
  </si>
  <si>
    <t>GR</t>
  </si>
  <si>
    <t>2139245</t>
  </si>
  <si>
    <t>BDG</t>
  </si>
  <si>
    <t>Pavilion Road</t>
  </si>
  <si>
    <t>PAV</t>
  </si>
  <si>
    <t>2139246</t>
  </si>
  <si>
    <t>BDG2</t>
  </si>
  <si>
    <t>Winchester Street Railway Bridge</t>
  </si>
  <si>
    <t>WSRB</t>
  </si>
  <si>
    <t>2139247</t>
  </si>
  <si>
    <t>BEL</t>
  </si>
  <si>
    <t>Upper Northam Close</t>
  </si>
  <si>
    <t>UNC</t>
  </si>
  <si>
    <t>2139248</t>
  </si>
  <si>
    <t>BOT</t>
  </si>
  <si>
    <t>Bridge Road</t>
  </si>
  <si>
    <t>2139249</t>
  </si>
  <si>
    <t>BR</t>
  </si>
  <si>
    <t>Bridge Road 2</t>
  </si>
  <si>
    <t>2139250</t>
  </si>
  <si>
    <t>BR2</t>
  </si>
  <si>
    <t>Oakhill 2 (Bridge)</t>
  </si>
  <si>
    <t>OH2</t>
  </si>
  <si>
    <t>2139251</t>
  </si>
  <si>
    <t>CA</t>
  </si>
  <si>
    <t>Oakhill (Prov)</t>
  </si>
  <si>
    <t>OH</t>
  </si>
  <si>
    <t>2139252</t>
  </si>
  <si>
    <t>CC</t>
  </si>
  <si>
    <t>Providence Hill 2</t>
  </si>
  <si>
    <t>PH2</t>
  </si>
  <si>
    <t>2139253</t>
  </si>
  <si>
    <t>CR</t>
  </si>
  <si>
    <t>Providence Hill 1</t>
  </si>
  <si>
    <t>PH1</t>
  </si>
  <si>
    <t>2139254</t>
  </si>
  <si>
    <t>CR3</t>
  </si>
  <si>
    <t>Providence Hill 3</t>
  </si>
  <si>
    <t>PH3</t>
  </si>
  <si>
    <t>2139255</t>
  </si>
  <si>
    <t>CR4</t>
  </si>
  <si>
    <t>Hamble Lane 2 (Tesco)</t>
  </si>
  <si>
    <t>HL2</t>
  </si>
  <si>
    <t>2139256</t>
  </si>
  <si>
    <t>DD (A)</t>
  </si>
  <si>
    <t>Hamble Lane (Woodlands)</t>
  </si>
  <si>
    <t>HL</t>
  </si>
  <si>
    <t>2139257</t>
  </si>
  <si>
    <t>FOR</t>
  </si>
  <si>
    <t>Hamble Corner Fruit Farm</t>
  </si>
  <si>
    <t>HCF</t>
  </si>
  <si>
    <t>2139258</t>
  </si>
  <si>
    <t>FORSL</t>
  </si>
  <si>
    <t>Hamble Lane 4</t>
  </si>
  <si>
    <t>HL4</t>
  </si>
  <si>
    <t>2139259</t>
  </si>
  <si>
    <t>Hound Parish Office</t>
  </si>
  <si>
    <t>Hamble Primary School</t>
  </si>
  <si>
    <t>HPS</t>
  </si>
  <si>
    <t>2139260</t>
  </si>
  <si>
    <t>Swaythling road</t>
  </si>
  <si>
    <t>HPO</t>
  </si>
  <si>
    <t>2139261</t>
  </si>
  <si>
    <t>HG</t>
  </si>
  <si>
    <t>Allington Lane</t>
  </si>
  <si>
    <t>SWA</t>
  </si>
  <si>
    <t>2139262</t>
  </si>
  <si>
    <t>Jukes Walk</t>
  </si>
  <si>
    <t>2139263</t>
  </si>
  <si>
    <t>Botley Road</t>
  </si>
  <si>
    <t>JW</t>
  </si>
  <si>
    <t>2139264</t>
  </si>
  <si>
    <t>Wyvern School</t>
  </si>
  <si>
    <t>2139265</t>
  </si>
  <si>
    <t>Fair Oak Road/Sandy Lane</t>
  </si>
  <si>
    <t>WYV</t>
  </si>
  <si>
    <t>2139266</t>
  </si>
  <si>
    <t>Fair Oak Road</t>
  </si>
  <si>
    <t>2139267</t>
  </si>
  <si>
    <t>Bishopstoke Road</t>
  </si>
  <si>
    <t>2139268</t>
  </si>
  <si>
    <t>Bishopstoke Road 2</t>
  </si>
  <si>
    <t>2139269</t>
  </si>
  <si>
    <t>Twyford Road</t>
  </si>
  <si>
    <t>2139270</t>
  </si>
  <si>
    <t>Mill Street</t>
  </si>
  <si>
    <t>TWY</t>
  </si>
  <si>
    <t>2139271</t>
  </si>
  <si>
    <t>LR13</t>
  </si>
  <si>
    <t>Campbell Road 4</t>
  </si>
  <si>
    <t>MS</t>
  </si>
  <si>
    <t>2139272</t>
  </si>
  <si>
    <t>LRPR</t>
  </si>
  <si>
    <t>Campbell Road</t>
  </si>
  <si>
    <t>2139273</t>
  </si>
  <si>
    <t>MC</t>
  </si>
  <si>
    <t>Southampton Road Analyser (A)</t>
  </si>
  <si>
    <t>Campbell Road 3</t>
  </si>
  <si>
    <t>2139274</t>
  </si>
  <si>
    <t>Southampton Road Analyser (B)</t>
  </si>
  <si>
    <t>2139275</t>
  </si>
  <si>
    <t>NH</t>
  </si>
  <si>
    <t>Southampton Road Analyser (C)</t>
  </si>
  <si>
    <t>SRAN(A)</t>
  </si>
  <si>
    <t>2139276</t>
  </si>
  <si>
    <t>Chestnut Avenue</t>
  </si>
  <si>
    <t>SRAN(B)</t>
  </si>
  <si>
    <t>2139277</t>
  </si>
  <si>
    <t>Southampton Road 2</t>
  </si>
  <si>
    <t>SRAN(C)</t>
  </si>
  <si>
    <t>2139278</t>
  </si>
  <si>
    <t>OX</t>
  </si>
  <si>
    <t>The Point (A)</t>
  </si>
  <si>
    <t>2139279</t>
  </si>
  <si>
    <t>PA</t>
  </si>
  <si>
    <t>The Point (B)</t>
  </si>
  <si>
    <t>Southampton Road 1</t>
  </si>
  <si>
    <t>SR1</t>
  </si>
  <si>
    <t>2139280</t>
  </si>
  <si>
    <t>The Point (C)</t>
  </si>
  <si>
    <t>SR2</t>
  </si>
  <si>
    <t>2139281</t>
  </si>
  <si>
    <t>PC(A)</t>
  </si>
  <si>
    <t>leigh road/pluto Road</t>
  </si>
  <si>
    <t>TP(A)</t>
  </si>
  <si>
    <t>2139282</t>
  </si>
  <si>
    <t>Oxburgh Close</t>
  </si>
  <si>
    <t>TP(B)</t>
  </si>
  <si>
    <t>2139283</t>
  </si>
  <si>
    <t>Hadleigh Gardens</t>
  </si>
  <si>
    <t>TP(C)</t>
  </si>
  <si>
    <t>2139284</t>
  </si>
  <si>
    <t>Woodside Avenue</t>
  </si>
  <si>
    <t>leigh road/Pluto Road</t>
  </si>
  <si>
    <t>2139285</t>
  </si>
  <si>
    <t>SC(A)</t>
  </si>
  <si>
    <t>Belmont Road</t>
  </si>
  <si>
    <t>2139286</t>
  </si>
  <si>
    <t>SC(B)</t>
  </si>
  <si>
    <t>Leigh Road/J13</t>
  </si>
  <si>
    <t>2139287</t>
  </si>
  <si>
    <t>SC(C)</t>
  </si>
  <si>
    <t>Steele Close (A)</t>
  </si>
  <si>
    <t>WA</t>
  </si>
  <si>
    <t>2139288</t>
  </si>
  <si>
    <t>Steele Close (B)</t>
  </si>
  <si>
    <t>2139289</t>
  </si>
  <si>
    <t>Steele Close (C)</t>
  </si>
  <si>
    <t>Leigh Road / J13</t>
  </si>
  <si>
    <t>2139290</t>
  </si>
  <si>
    <t>Medina Close</t>
  </si>
  <si>
    <t>2139291</t>
  </si>
  <si>
    <t>Porteous Crescent (A)</t>
  </si>
  <si>
    <t>2139292</t>
  </si>
  <si>
    <t>Nuffield Hospital</t>
  </si>
  <si>
    <t>2139293</t>
  </si>
  <si>
    <t>SSQ</t>
  </si>
  <si>
    <t>Ashdown Road</t>
  </si>
  <si>
    <t>2139294</t>
  </si>
  <si>
    <t>Chestnut Close</t>
  </si>
  <si>
    <t>2139295</t>
  </si>
  <si>
    <t>Sparrow Square</t>
  </si>
  <si>
    <t>2139296</t>
  </si>
  <si>
    <t>Dove Dale</t>
  </si>
  <si>
    <t>2139297</t>
  </si>
  <si>
    <t>Passfield Avenue</t>
  </si>
  <si>
    <t>2139298</t>
  </si>
  <si>
    <t>2139299</t>
  </si>
  <si>
    <t>2139300</t>
  </si>
  <si>
    <t>2139301</t>
  </si>
  <si>
    <t>2158849</t>
  </si>
  <si>
    <t>February</t>
  </si>
  <si>
    <t>2158850</t>
  </si>
  <si>
    <t>2158851</t>
  </si>
  <si>
    <t>2158852</t>
  </si>
  <si>
    <t>2158853</t>
  </si>
  <si>
    <t>2158854</t>
  </si>
  <si>
    <t>2158855</t>
  </si>
  <si>
    <t>2158856</t>
  </si>
  <si>
    <t>2158857</t>
  </si>
  <si>
    <t>2158858</t>
  </si>
  <si>
    <t>2158859</t>
  </si>
  <si>
    <t>2158860</t>
  </si>
  <si>
    <t>2158861</t>
  </si>
  <si>
    <t>2158862</t>
  </si>
  <si>
    <t>2158863</t>
  </si>
  <si>
    <t>2158864</t>
  </si>
  <si>
    <t>2158865</t>
  </si>
  <si>
    <t>2158866</t>
  </si>
  <si>
    <t>2158867</t>
  </si>
  <si>
    <t>2158868</t>
  </si>
  <si>
    <t>2158869</t>
  </si>
  <si>
    <t>2158870</t>
  </si>
  <si>
    <t>2158871</t>
  </si>
  <si>
    <t>2158872</t>
  </si>
  <si>
    <t>2158873</t>
  </si>
  <si>
    <t>2158874</t>
  </si>
  <si>
    <t>2158875</t>
  </si>
  <si>
    <t>2158876</t>
  </si>
  <si>
    <t>2158877</t>
  </si>
  <si>
    <t>2158878</t>
  </si>
  <si>
    <t>2158879</t>
  </si>
  <si>
    <t>2158880</t>
  </si>
  <si>
    <t>2158881</t>
  </si>
  <si>
    <t>2158882</t>
  </si>
  <si>
    <t>2158883</t>
  </si>
  <si>
    <t>2158884</t>
  </si>
  <si>
    <t>2158885</t>
  </si>
  <si>
    <t>2158886</t>
  </si>
  <si>
    <t>2158888</t>
  </si>
  <si>
    <t>2158889</t>
  </si>
  <si>
    <t>2158890</t>
  </si>
  <si>
    <t>2158891</t>
  </si>
  <si>
    <t>2158892</t>
  </si>
  <si>
    <t>2158893</t>
  </si>
  <si>
    <t>2158894</t>
  </si>
  <si>
    <t>2158895</t>
  </si>
  <si>
    <t>2158896</t>
  </si>
  <si>
    <t>2158897</t>
  </si>
  <si>
    <t>2158898</t>
  </si>
  <si>
    <t>2158899</t>
  </si>
  <si>
    <t>2158900</t>
  </si>
  <si>
    <t>2158901</t>
  </si>
  <si>
    <t>2158902</t>
  </si>
  <si>
    <t>2158903</t>
  </si>
  <si>
    <t>2158904</t>
  </si>
  <si>
    <t>2158905</t>
  </si>
  <si>
    <t>2158906</t>
  </si>
  <si>
    <t>2158907</t>
  </si>
  <si>
    <t>2158908</t>
  </si>
  <si>
    <t>2179820</t>
  </si>
  <si>
    <t>March</t>
  </si>
  <si>
    <t>2179821</t>
  </si>
  <si>
    <t>2179822</t>
  </si>
  <si>
    <t>2179823</t>
  </si>
  <si>
    <t>2179824</t>
  </si>
  <si>
    <t>2179825</t>
  </si>
  <si>
    <t>2179826</t>
  </si>
  <si>
    <t>2179828</t>
  </si>
  <si>
    <t>2179829</t>
  </si>
  <si>
    <t>2179830</t>
  </si>
  <si>
    <t>2179831</t>
  </si>
  <si>
    <t>2179832</t>
  </si>
  <si>
    <t>2179833</t>
  </si>
  <si>
    <t>2179834</t>
  </si>
  <si>
    <t>2179835</t>
  </si>
  <si>
    <t>2179838</t>
  </si>
  <si>
    <t>2179839</t>
  </si>
  <si>
    <t>Swaythling road ????</t>
  </si>
  <si>
    <t>2179840</t>
  </si>
  <si>
    <t>2179841</t>
  </si>
  <si>
    <t>2179842</t>
  </si>
  <si>
    <t>2179843</t>
  </si>
  <si>
    <t>2179844</t>
  </si>
  <si>
    <t>2179845</t>
  </si>
  <si>
    <t>2179846</t>
  </si>
  <si>
    <t>2179847</t>
  </si>
  <si>
    <t>2179849</t>
  </si>
  <si>
    <t>2179851</t>
  </si>
  <si>
    <t>2179852</t>
  </si>
  <si>
    <t>2179853</t>
  </si>
  <si>
    <t>2179854</t>
  </si>
  <si>
    <t>2179855</t>
  </si>
  <si>
    <t>2179856</t>
  </si>
  <si>
    <t>2179857</t>
  </si>
  <si>
    <t>2179858</t>
  </si>
  <si>
    <t>2179859</t>
  </si>
  <si>
    <t>2179860</t>
  </si>
  <si>
    <t>2179861</t>
  </si>
  <si>
    <t>2179862</t>
  </si>
  <si>
    <t>2179863</t>
  </si>
  <si>
    <t>2179864</t>
  </si>
  <si>
    <t>2179865</t>
  </si>
  <si>
    <t>2179866</t>
  </si>
  <si>
    <t>2179867</t>
  </si>
  <si>
    <t>2179868</t>
  </si>
  <si>
    <t>2179869</t>
  </si>
  <si>
    <t>2179870</t>
  </si>
  <si>
    <t>2179871</t>
  </si>
  <si>
    <t>2179872</t>
  </si>
  <si>
    <t>2179873</t>
  </si>
  <si>
    <t>2179874</t>
  </si>
  <si>
    <t>2179875</t>
  </si>
  <si>
    <t>2179876</t>
  </si>
  <si>
    <t>2179877</t>
  </si>
  <si>
    <t>2179878</t>
  </si>
  <si>
    <t>2179879</t>
  </si>
  <si>
    <t>2202853</t>
  </si>
  <si>
    <t>April</t>
  </si>
  <si>
    <t>2202854</t>
  </si>
  <si>
    <t>2202855</t>
  </si>
  <si>
    <t>2202856</t>
  </si>
  <si>
    <t>2202857</t>
  </si>
  <si>
    <t>2202858</t>
  </si>
  <si>
    <t>2202859</t>
  </si>
  <si>
    <t>2202860</t>
  </si>
  <si>
    <t>2202861</t>
  </si>
  <si>
    <t>2202862</t>
  </si>
  <si>
    <t>2202863</t>
  </si>
  <si>
    <t>2202864</t>
  </si>
  <si>
    <t>2202865</t>
  </si>
  <si>
    <t>2202866</t>
  </si>
  <si>
    <t>2202867</t>
  </si>
  <si>
    <t>2202868</t>
  </si>
  <si>
    <t>2202869</t>
  </si>
  <si>
    <t>2202870</t>
  </si>
  <si>
    <t>2202872</t>
  </si>
  <si>
    <t>2202873</t>
  </si>
  <si>
    <t>2202874</t>
  </si>
  <si>
    <t>2202875</t>
  </si>
  <si>
    <t>2202876</t>
  </si>
  <si>
    <t>2202877</t>
  </si>
  <si>
    <t>2202878</t>
  </si>
  <si>
    <t>2202879</t>
  </si>
  <si>
    <t>2202880</t>
  </si>
  <si>
    <t>2202881</t>
  </si>
  <si>
    <t>2202882</t>
  </si>
  <si>
    <t>2202883</t>
  </si>
  <si>
    <t>2202884</t>
  </si>
  <si>
    <t>2202886</t>
  </si>
  <si>
    <t>2202887</t>
  </si>
  <si>
    <t>2202888</t>
  </si>
  <si>
    <t>2202889</t>
  </si>
  <si>
    <t>2202890</t>
  </si>
  <si>
    <t>2202892</t>
  </si>
  <si>
    <t>2202893</t>
  </si>
  <si>
    <t>2202894</t>
  </si>
  <si>
    <t>2202895</t>
  </si>
  <si>
    <t>2202896</t>
  </si>
  <si>
    <t>2202897</t>
  </si>
  <si>
    <t>2202898</t>
  </si>
  <si>
    <t>2202899</t>
  </si>
  <si>
    <t>2202900</t>
  </si>
  <si>
    <t>2202901</t>
  </si>
  <si>
    <t>2202902</t>
  </si>
  <si>
    <t>2202903</t>
  </si>
  <si>
    <t>2202904</t>
  </si>
  <si>
    <t>2202905</t>
  </si>
  <si>
    <t>2202906</t>
  </si>
  <si>
    <t>2202907</t>
  </si>
  <si>
    <t>2202908</t>
  </si>
  <si>
    <t>2202909</t>
  </si>
  <si>
    <t>2202910</t>
  </si>
  <si>
    <t>2202911</t>
  </si>
  <si>
    <t>2202912</t>
  </si>
  <si>
    <t>2219499</t>
  </si>
  <si>
    <t>2219500</t>
  </si>
  <si>
    <t>2219501</t>
  </si>
  <si>
    <t>2219502</t>
  </si>
  <si>
    <t>2219504</t>
  </si>
  <si>
    <t>2219505</t>
  </si>
  <si>
    <t>2219506</t>
  </si>
  <si>
    <t>2219507</t>
  </si>
  <si>
    <t>2219508</t>
  </si>
  <si>
    <t>2219509</t>
  </si>
  <si>
    <t>2219510</t>
  </si>
  <si>
    <t>2219511</t>
  </si>
  <si>
    <t>2219512</t>
  </si>
  <si>
    <t>2219513</t>
  </si>
  <si>
    <t>2219514</t>
  </si>
  <si>
    <t>2219515</t>
  </si>
  <si>
    <t>2219516</t>
  </si>
  <si>
    <t>2219517</t>
  </si>
  <si>
    <t>2219518</t>
  </si>
  <si>
    <t>2219519</t>
  </si>
  <si>
    <t>2219520</t>
  </si>
  <si>
    <t>2219521</t>
  </si>
  <si>
    <t>2219522</t>
  </si>
  <si>
    <t>2219523</t>
  </si>
  <si>
    <t>2219524</t>
  </si>
  <si>
    <t>2219525</t>
  </si>
  <si>
    <t>2219526</t>
  </si>
  <si>
    <t>2219527</t>
  </si>
  <si>
    <t>2219528</t>
  </si>
  <si>
    <t>2219529</t>
  </si>
  <si>
    <t>2219530</t>
  </si>
  <si>
    <t>2219531</t>
  </si>
  <si>
    <t>2219532</t>
  </si>
  <si>
    <t>2219533</t>
  </si>
  <si>
    <t>2219534</t>
  </si>
  <si>
    <t>2219535</t>
  </si>
  <si>
    <t xml:space="preserve">Only SR2 </t>
  </si>
  <si>
    <t>2219536</t>
  </si>
  <si>
    <t>Southampton Road</t>
  </si>
  <si>
    <t>2219537</t>
  </si>
  <si>
    <t>2219538</t>
  </si>
  <si>
    <t>2219539</t>
  </si>
  <si>
    <t>2219540</t>
  </si>
  <si>
    <t>2219541</t>
  </si>
  <si>
    <t>2219542</t>
  </si>
  <si>
    <t>2219543</t>
  </si>
  <si>
    <t>2219544</t>
  </si>
  <si>
    <t>2219545</t>
  </si>
  <si>
    <t>2219546</t>
  </si>
  <si>
    <t>2219547</t>
  </si>
  <si>
    <t>2219548</t>
  </si>
  <si>
    <t>2219549</t>
  </si>
  <si>
    <t>2219550</t>
  </si>
  <si>
    <t>2219551</t>
  </si>
  <si>
    <t>2219552</t>
  </si>
  <si>
    <t>2219553</t>
  </si>
  <si>
    <t>2219554</t>
  </si>
  <si>
    <t>2219555</t>
  </si>
  <si>
    <t>2219556</t>
  </si>
  <si>
    <t>2219557</t>
  </si>
  <si>
    <t>2219558</t>
  </si>
  <si>
    <r>
      <rPr>
        <b/>
        <sz val="12"/>
        <color theme="1"/>
        <rFont val="Calibri"/>
        <family val="2"/>
        <scheme val="minor"/>
      </rPr>
      <t xml:space="preserve">
</t>
    </r>
    <r>
      <rPr>
        <b/>
        <sz val="20"/>
        <color theme="1"/>
        <rFont val="Calibri"/>
        <family val="2"/>
        <scheme val="minor"/>
      </rPr>
      <t xml:space="preserve">
Diffusion Tube Monitoring</t>
    </r>
    <r>
      <rPr>
        <b/>
        <sz val="12"/>
        <color theme="1"/>
        <rFont val="Calibri"/>
        <family val="2"/>
        <scheme val="minor"/>
      </rPr>
      <t xml:space="preserve">
</t>
    </r>
    <r>
      <rPr>
        <sz val="12"/>
        <color theme="1"/>
        <rFont val="Calibri"/>
        <family val="2"/>
        <scheme val="minor"/>
      </rPr>
      <t xml:space="preserve">
There are 60 diffusion tubes spread across the Borough.
These give monthly results and are used for reporting annual averages, examining long term trends and understanding the spread of air pollution.
Tubes are deployed, analysed and adjusted in accordance with B29Local Air Quality Management Technical Guidance (TG22): https://laqm.defra.gov.uk/wp-content/uploads/2022/08/LAQM-TG22-August-22-v1.0.pdf.
</t>
    </r>
    <r>
      <rPr>
        <b/>
        <sz val="12"/>
        <color theme="1"/>
        <rFont val="Calibri"/>
        <family val="2"/>
        <scheme val="minor"/>
      </rPr>
      <t>Locations</t>
    </r>
    <r>
      <rPr>
        <sz val="12"/>
        <color theme="1"/>
        <rFont val="Calibri"/>
        <family val="2"/>
        <scheme val="minor"/>
      </rPr>
      <t xml:space="preserve">
In some locations tubes are grouped in triplicates "To validate NO2 diffusion tube data (bias adjustment), .... and at a suitable nearby automatic monitoring station, using the same monthly exposure periods as the other sites" (Para 7.126 of TG22).  
In 2023 Eastleigh Borough Council use triplicate at 3 locations colocated with automatic analysers.
Sites are assigned a type: R = Roadside, UB = Urban Background, I = Industrial.
</t>
    </r>
    <r>
      <rPr>
        <b/>
        <sz val="12"/>
        <color theme="1"/>
        <rFont val="Calibri"/>
        <family val="2"/>
        <scheme val="minor"/>
      </rPr>
      <t>Results</t>
    </r>
    <r>
      <rPr>
        <sz val="12"/>
        <color theme="1"/>
        <rFont val="Calibri"/>
        <family val="2"/>
        <scheme val="minor"/>
      </rPr>
      <t xml:space="preserve">
Monthly averages are updated regularly, usually by the end of the following month.  For example, measurements for January are expected to be available by the end of February.
These results are provisional, to finalise for reporting there needs to be an annual average which has been corrected.
The weather has a large impact on readings and any tubes which have data for less than 75% of the year must be annualised to remove seasonal variations.  Results which have been annualised are marked by an asterix* on the site name.
Annual averages are bias adjusted using a factor calculated by the National Diffusion Tube Bias Adjustment Spreadsheet: https://laqm.defra.gov.uk/bias-adjustment-factors/national-bias.html.
The latest issue of this factor which has been used for 2022 data published in March 2023
</t>
    </r>
    <r>
      <rPr>
        <b/>
        <sz val="12"/>
        <color theme="1"/>
        <rFont val="Calibri"/>
        <family val="2"/>
        <scheme val="minor"/>
      </rPr>
      <t xml:space="preserve">Annual averages are typically finalised in April of the following year.
When data has been finalised, it is marked as 'Adjusted' at the top of the column, and the bias factor which has been applied is given.  Otherwise it is labelled as 'Unadjusted' and is still provisional.
</t>
    </r>
    <r>
      <rPr>
        <sz val="12"/>
        <color theme="1"/>
        <rFont val="Calibri"/>
        <family val="2"/>
        <scheme val="minor"/>
      </rPr>
      <t xml:space="preserve">
The data is reported to 1 pd, as per TG22 1.19 "Under the LAQM regime and for the purpose of LAQM reporting, concentrations should be reported to 1 decimal place". 
Diffusion tubes are exposed in accordance with Defra's calendar https://laqm.defra.gov.uk/air-quality/air-quality-assessment/diffusion-tube-monitoring-calendar/
</t>
    </r>
  </si>
  <si>
    <t xml:space="preserve">*In TG22 1.19 Under the LAQM regime and for the purpose of LAQM reporting, concentrations should be reported to 1 decimal place. </t>
  </si>
  <si>
    <t>Diffusion tubes are exposed in accordace with Defra's calendar https://laqm.defra.gov.uk/air-quality/air-quality-assessment/diffusion-tube-monitoring-calendar/</t>
  </si>
  <si>
    <r>
      <t xml:space="preserve">Cells highlighted in </t>
    </r>
    <r>
      <rPr>
        <b/>
        <sz val="11"/>
        <color rgb="FFFFC000"/>
        <rFont val="Calibri"/>
        <family val="2"/>
        <scheme val="minor"/>
      </rPr>
      <t>orrange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t>
    </r>
  </si>
  <si>
    <t>YEAR 2023</t>
  </si>
  <si>
    <t>Index</t>
  </si>
  <si>
    <t>µg NO2 on tube</t>
  </si>
  <si>
    <t>Lab commens where results may be compromised</t>
  </si>
  <si>
    <t xml:space="preserve">2023 DT data </t>
  </si>
  <si>
    <t>June</t>
  </si>
  <si>
    <t>July</t>
  </si>
  <si>
    <t>August</t>
  </si>
  <si>
    <t>September</t>
  </si>
  <si>
    <t>October</t>
  </si>
  <si>
    <t>November</t>
  </si>
  <si>
    <r>
      <t>Average of mg/m</t>
    </r>
    <r>
      <rPr>
        <vertAlign val="superscript"/>
        <sz val="11"/>
        <color theme="1"/>
        <rFont val="Calibri"/>
        <family val="2"/>
        <scheme val="minor"/>
      </rPr>
      <t>3</t>
    </r>
  </si>
  <si>
    <t>Jun</t>
  </si>
  <si>
    <t>Jul</t>
  </si>
  <si>
    <t>Aug</t>
  </si>
  <si>
    <t>Sep</t>
  </si>
  <si>
    <t>Oct</t>
  </si>
  <si>
    <t>Nov</t>
  </si>
  <si>
    <t>Dec</t>
  </si>
  <si>
    <t>Unadjusted average</t>
  </si>
  <si>
    <t>Unadjusted average concentration</t>
  </si>
  <si>
    <t>Excluding questionably low results</t>
  </si>
  <si>
    <t>Background concentration</t>
  </si>
  <si>
    <t>AL - Allington Lane</t>
  </si>
  <si>
    <t>AR - Ashdown Road</t>
  </si>
  <si>
    <t>BDG - Bridge Road</t>
  </si>
  <si>
    <t>Used as BDR2, outside of background records</t>
  </si>
  <si>
    <t>BDG2 - Bridge Road 2</t>
  </si>
  <si>
    <t>BEL - Belmont Road</t>
  </si>
  <si>
    <t>BOT - Botley Road</t>
  </si>
  <si>
    <t>BR - Bishopstoke Road</t>
  </si>
  <si>
    <t>BR2 - Bishopstoke Road 2</t>
  </si>
  <si>
    <t>CA - Chestnut Avenue</t>
  </si>
  <si>
    <t>CC - Chestnut Close</t>
  </si>
  <si>
    <t>CR - Campbell Road</t>
  </si>
  <si>
    <t>CR3 - Campbell Road 3</t>
  </si>
  <si>
    <t>CR4 - Campbell Road 4</t>
  </si>
  <si>
    <t>DD (A) - Dove Dale</t>
  </si>
  <si>
    <t>FOR - Fair Oak Road</t>
  </si>
  <si>
    <t>FORSL - Fair Oak Road/Sandy Lane</t>
  </si>
  <si>
    <t>GR - Grange Road</t>
  </si>
  <si>
    <t>HCF - Hamble Corner Fruit Farm</t>
  </si>
  <si>
    <t>Not sure but looks correct</t>
  </si>
  <si>
    <t>HG - Hadleigh Gardens</t>
  </si>
  <si>
    <t>HL - Hamble Lane (Woodlands)</t>
  </si>
  <si>
    <t>HL2 - Hamble Lane 2 (Tesco)</t>
  </si>
  <si>
    <t>HL4 - Hamble Lane 4</t>
  </si>
  <si>
    <t>HPO - Hound Parish Office</t>
  </si>
  <si>
    <t>HPS - Hamble Primary School</t>
  </si>
  <si>
    <t>HSB - High Street Botley</t>
  </si>
  <si>
    <t>HSB2A - High Street Botley 2 (A)</t>
  </si>
  <si>
    <t>JW - Jukes Walk</t>
  </si>
  <si>
    <t>KCA - Kings Copse Avenue</t>
  </si>
  <si>
    <t>LR13 - Leigh Road/J13</t>
  </si>
  <si>
    <t>LRPR - leigh road/Pluto Road</t>
  </si>
  <si>
    <t>MC - Medina Close</t>
  </si>
  <si>
    <t>MS - Mill Street</t>
  </si>
  <si>
    <t>NH - Nuffield Hospital</t>
  </si>
  <si>
    <t>Taken background concentration of nearest 31</t>
  </si>
  <si>
    <t>OH - Oakhill (Prov)</t>
  </si>
  <si>
    <t>OH2 - Oakhill 2 (Bridge)</t>
  </si>
  <si>
    <t>OX - Oxburgh Close</t>
  </si>
  <si>
    <t>PA - Passfield Avenue</t>
  </si>
  <si>
    <t>PAV - Pavilion Road</t>
  </si>
  <si>
    <t>PC(A) - Porteous Crescent (A)</t>
  </si>
  <si>
    <t>PH1 - Providence Hill 1</t>
  </si>
  <si>
    <t>PH2 - Providence Hill 2</t>
  </si>
  <si>
    <t>PH3 - Providence Hill 3</t>
  </si>
  <si>
    <t>SC(A) - Steele Close (A)</t>
  </si>
  <si>
    <t>SC(B) - Steele Close (B)</t>
  </si>
  <si>
    <t>SC(C) - Steele Close (C)</t>
  </si>
  <si>
    <t>SR1 - Southampton Road 1</t>
  </si>
  <si>
    <t>SR2 - Southampton Road 2</t>
  </si>
  <si>
    <t>SRAN(A) - Southampton Road Analyser (A)</t>
  </si>
  <si>
    <t>SRAN(B) - Southampton Road Analyser (B)</t>
  </si>
  <si>
    <t>SRAN(C) - Southampton Road Analyser (C)</t>
  </si>
  <si>
    <t>SSQ - Sparrow Square</t>
  </si>
  <si>
    <t>SWA - Swaythling road</t>
  </si>
  <si>
    <t>TP(A) - The Point (A)</t>
  </si>
  <si>
    <t>TP(B) - The Point (B)</t>
  </si>
  <si>
    <t>TP(C) - The Point (C)</t>
  </si>
  <si>
    <t>TWY - Twyford Road</t>
  </si>
  <si>
    <t>UNC - Upper Northam Close</t>
  </si>
  <si>
    <t>WA - Woodside Avenue</t>
  </si>
  <si>
    <t>WSRB - Winchester Street Railway Bridge</t>
  </si>
  <si>
    <t>WYV - Wyvern School</t>
  </si>
  <si>
    <t>Tube 2179878 contained a spider. Result may be compromised.</t>
  </si>
  <si>
    <t>*</t>
  </si>
  <si>
    <t>Tube 2022857 contained a spider &amp; web. Result may be compromised.</t>
  </si>
  <si>
    <t>Tube 2202874 contained water droplets. Result may be compromised.</t>
  </si>
  <si>
    <t>Tubes 2202874, 2202896 were dirty when received. Results may be compromised.</t>
  </si>
  <si>
    <t>Tubes 2219508, 2219521, 2219526 contained water droplets. Results may be compromised.</t>
  </si>
  <si>
    <t>Tubes 2219526, 2219534, 2219555, 2219504 contained webs. Results may be compromised.</t>
  </si>
  <si>
    <t>Tubes 2219521, 2219542, 2219554, 2219555 contained spiders. Results may be compromised.</t>
  </si>
  <si>
    <t>Tube 2219517 gave an unusual colour change during analysis. Result may be compromised.</t>
  </si>
  <si>
    <t>Tube 2219517 was dirty when received. Result may be compromised.</t>
  </si>
  <si>
    <t>Tubes 2219535, 2219551 contained flies. Results may be compromised.</t>
  </si>
  <si>
    <t>Tube 2219544 contained a nest. Result may be compromised.</t>
  </si>
  <si>
    <t>2234412</t>
  </si>
  <si>
    <t>2234413</t>
  </si>
  <si>
    <t>2234414</t>
  </si>
  <si>
    <t>Tubes 2234432 &amp; 2234449 contained spiders. Results may be compromised.</t>
  </si>
  <si>
    <t>2234415</t>
  </si>
  <si>
    <t>2234417</t>
  </si>
  <si>
    <t>2234418</t>
  </si>
  <si>
    <t>2234419</t>
  </si>
  <si>
    <t>2234420</t>
  </si>
  <si>
    <t>2234421</t>
  </si>
  <si>
    <t>2234422</t>
  </si>
  <si>
    <t>2234423</t>
  </si>
  <si>
    <t>2234424</t>
  </si>
  <si>
    <t>2234425</t>
  </si>
  <si>
    <t>2234426</t>
  </si>
  <si>
    <t>2234427</t>
  </si>
  <si>
    <t>2234428</t>
  </si>
  <si>
    <t>2234430</t>
  </si>
  <si>
    <t>2234431</t>
  </si>
  <si>
    <t>2234433</t>
  </si>
  <si>
    <t>2234434</t>
  </si>
  <si>
    <t>2234435</t>
  </si>
  <si>
    <t>2234436</t>
  </si>
  <si>
    <t>2234437</t>
  </si>
  <si>
    <t>2234438</t>
  </si>
  <si>
    <t>2234439</t>
  </si>
  <si>
    <t>2234442</t>
  </si>
  <si>
    <t>2234443</t>
  </si>
  <si>
    <t>2234444</t>
  </si>
  <si>
    <t>2234445</t>
  </si>
  <si>
    <t>2234446</t>
  </si>
  <si>
    <t>2234447</t>
  </si>
  <si>
    <t>2234448</t>
  </si>
  <si>
    <t>2234449</t>
  </si>
  <si>
    <t>2234450</t>
  </si>
  <si>
    <t>2234451</t>
  </si>
  <si>
    <t>2234452</t>
  </si>
  <si>
    <t>2234453</t>
  </si>
  <si>
    <t>2234454</t>
  </si>
  <si>
    <t>2234455</t>
  </si>
  <si>
    <t>2234456</t>
  </si>
  <si>
    <t>2234457</t>
  </si>
  <si>
    <t>2234458</t>
  </si>
  <si>
    <t>2234459</t>
  </si>
  <si>
    <t>2234460</t>
  </si>
  <si>
    <t>2234461</t>
  </si>
  <si>
    <t>2234462</t>
  </si>
  <si>
    <t>2234463</t>
  </si>
  <si>
    <t>2234464</t>
  </si>
  <si>
    <t>2234465</t>
  </si>
  <si>
    <t>2234466</t>
  </si>
  <si>
    <t>2234467</t>
  </si>
  <si>
    <t>2234468</t>
  </si>
  <si>
    <t>2234469</t>
  </si>
  <si>
    <t>2234470</t>
  </si>
  <si>
    <t>2234471</t>
  </si>
  <si>
    <t>2259265</t>
  </si>
  <si>
    <t>2259266</t>
  </si>
  <si>
    <t>2259267</t>
  </si>
  <si>
    <t>2259270</t>
  </si>
  <si>
    <t>2259271</t>
  </si>
  <si>
    <t>2259272</t>
  </si>
  <si>
    <t>2259273</t>
  </si>
  <si>
    <t>2259274</t>
  </si>
  <si>
    <t>2259275</t>
  </si>
  <si>
    <t>2259276</t>
  </si>
  <si>
    <t>2259277</t>
  </si>
  <si>
    <t>2259278</t>
  </si>
  <si>
    <t>2259279</t>
  </si>
  <si>
    <t>2259280</t>
  </si>
  <si>
    <t>2259282</t>
  </si>
  <si>
    <t>2259283</t>
  </si>
  <si>
    <t>2259284</t>
  </si>
  <si>
    <t>2259285</t>
  </si>
  <si>
    <t>2259286</t>
  </si>
  <si>
    <t>2259287</t>
  </si>
  <si>
    <t>2259288</t>
  </si>
  <si>
    <t>2259291</t>
  </si>
  <si>
    <t>2259293</t>
  </si>
  <si>
    <t>2259294</t>
  </si>
  <si>
    <t>2259295</t>
  </si>
  <si>
    <t>2259296</t>
  </si>
  <si>
    <t>2259297</t>
  </si>
  <si>
    <t>2259298</t>
  </si>
  <si>
    <t>2259299</t>
  </si>
  <si>
    <t>2259300</t>
  </si>
  <si>
    <t>2259301</t>
  </si>
  <si>
    <t>2259302</t>
  </si>
  <si>
    <t>2259303</t>
  </si>
  <si>
    <t>2259304</t>
  </si>
  <si>
    <t>2259305</t>
  </si>
  <si>
    <t>2259306</t>
  </si>
  <si>
    <t>2259307</t>
  </si>
  <si>
    <t>2259308</t>
  </si>
  <si>
    <t>2259309</t>
  </si>
  <si>
    <t>2259310</t>
  </si>
  <si>
    <t>2259311</t>
  </si>
  <si>
    <t>2259312</t>
  </si>
  <si>
    <t>2259313</t>
  </si>
  <si>
    <t>2259314</t>
  </si>
  <si>
    <t>2259315</t>
  </si>
  <si>
    <t>2259316</t>
  </si>
  <si>
    <t>2259317</t>
  </si>
  <si>
    <t>2259318</t>
  </si>
  <si>
    <t>2259319</t>
  </si>
  <si>
    <t>2259320</t>
  </si>
  <si>
    <t>2259321</t>
  </si>
  <si>
    <t>2259322</t>
  </si>
  <si>
    <t>2259323</t>
  </si>
  <si>
    <t>2259324</t>
  </si>
  <si>
    <t>2277571</t>
  </si>
  <si>
    <t>2277572</t>
  </si>
  <si>
    <t>2277573</t>
  </si>
  <si>
    <t>2277574</t>
  </si>
  <si>
    <t>2277576</t>
  </si>
  <si>
    <t>2277577</t>
  </si>
  <si>
    <t>2277578</t>
  </si>
  <si>
    <t>2277579</t>
  </si>
  <si>
    <t>2277580</t>
  </si>
  <si>
    <t>2277581</t>
  </si>
  <si>
    <t>2277582</t>
  </si>
  <si>
    <t>2277583</t>
  </si>
  <si>
    <t>2277584</t>
  </si>
  <si>
    <t>2277585</t>
  </si>
  <si>
    <t>2277586</t>
  </si>
  <si>
    <t>2277587</t>
  </si>
  <si>
    <t>2277588</t>
  </si>
  <si>
    <t>2277589</t>
  </si>
  <si>
    <t>2277590</t>
  </si>
  <si>
    <t>2277591</t>
  </si>
  <si>
    <t>2277592</t>
  </si>
  <si>
    <t>2277593</t>
  </si>
  <si>
    <t>2277594</t>
  </si>
  <si>
    <t>2277595</t>
  </si>
  <si>
    <t>2277596</t>
  </si>
  <si>
    <t>2277597</t>
  </si>
  <si>
    <t>2277598</t>
  </si>
  <si>
    <t>2277599</t>
  </si>
  <si>
    <t>2277600</t>
  </si>
  <si>
    <t>2277601</t>
  </si>
  <si>
    <t>2277602</t>
  </si>
  <si>
    <t>2277603</t>
  </si>
  <si>
    <t>2277604</t>
  </si>
  <si>
    <t>2277605</t>
  </si>
  <si>
    <t>2277606</t>
  </si>
  <si>
    <t>2277607</t>
  </si>
  <si>
    <t>2277608</t>
  </si>
  <si>
    <t>2277609</t>
  </si>
  <si>
    <t>2277610</t>
  </si>
  <si>
    <t>2277611</t>
  </si>
  <si>
    <t>2277612</t>
  </si>
  <si>
    <t>2277613</t>
  </si>
  <si>
    <t>2277614</t>
  </si>
  <si>
    <t>2277615</t>
  </si>
  <si>
    <t>2277616</t>
  </si>
  <si>
    <t>2277617</t>
  </si>
  <si>
    <t>2277618</t>
  </si>
  <si>
    <t>2277619</t>
  </si>
  <si>
    <t>2277620</t>
  </si>
  <si>
    <t>2277621</t>
  </si>
  <si>
    <t>2277622</t>
  </si>
  <si>
    <t>2277623</t>
  </si>
  <si>
    <t>2277624</t>
  </si>
  <si>
    <t>2277625</t>
  </si>
  <si>
    <t>2277626</t>
  </si>
  <si>
    <t>2277627</t>
  </si>
  <si>
    <t>2277628</t>
  </si>
  <si>
    <t>2277630</t>
  </si>
  <si>
    <t>2296548</t>
  </si>
  <si>
    <t>2296549</t>
  </si>
  <si>
    <t>2296550</t>
  </si>
  <si>
    <t>2296551</t>
  </si>
  <si>
    <t>2296553</t>
  </si>
  <si>
    <t>2296554</t>
  </si>
  <si>
    <t>2296555</t>
  </si>
  <si>
    <t>2296556</t>
  </si>
  <si>
    <t>2296557</t>
  </si>
  <si>
    <t>2296558</t>
  </si>
  <si>
    <t>2296560</t>
  </si>
  <si>
    <t>2296561</t>
  </si>
  <si>
    <t>2296562</t>
  </si>
  <si>
    <t>2296563</t>
  </si>
  <si>
    <t>2296564</t>
  </si>
  <si>
    <t>2296566</t>
  </si>
  <si>
    <t>2296567</t>
  </si>
  <si>
    <t>2296568</t>
  </si>
  <si>
    <t>2296569</t>
  </si>
  <si>
    <t>2296570</t>
  </si>
  <si>
    <t>2296571</t>
  </si>
  <si>
    <t>2296573</t>
  </si>
  <si>
    <t>2296574</t>
  </si>
  <si>
    <t>2296575</t>
  </si>
  <si>
    <t>2296576</t>
  </si>
  <si>
    <t>2296577</t>
  </si>
  <si>
    <t>2296578</t>
  </si>
  <si>
    <t>2296579</t>
  </si>
  <si>
    <t>2296580</t>
  </si>
  <si>
    <t>2296581</t>
  </si>
  <si>
    <t>2296582</t>
  </si>
  <si>
    <t>2296583</t>
  </si>
  <si>
    <t>2296584</t>
  </si>
  <si>
    <t>2296585</t>
  </si>
  <si>
    <t>2296586</t>
  </si>
  <si>
    <t>2296587</t>
  </si>
  <si>
    <t>2296588</t>
  </si>
  <si>
    <t>2296589</t>
  </si>
  <si>
    <t>2296590</t>
  </si>
  <si>
    <t>2296591</t>
  </si>
  <si>
    <t>2296592</t>
  </si>
  <si>
    <t>2296593</t>
  </si>
  <si>
    <t>2296594</t>
  </si>
  <si>
    <t>2296595</t>
  </si>
  <si>
    <t>2296596</t>
  </si>
  <si>
    <t>2296597</t>
  </si>
  <si>
    <t>2296598</t>
  </si>
  <si>
    <t>2296599</t>
  </si>
  <si>
    <t>2296600</t>
  </si>
  <si>
    <t>2296601</t>
  </si>
  <si>
    <t>2296602</t>
  </si>
  <si>
    <t>2296603</t>
  </si>
  <si>
    <t>2296604</t>
  </si>
  <si>
    <t>2296605</t>
  </si>
  <si>
    <t>2296607</t>
  </si>
  <si>
    <t>Area</t>
  </si>
  <si>
    <t xml:space="preserve">AQMA </t>
  </si>
  <si>
    <t>index</t>
  </si>
  <si>
    <t>match</t>
  </si>
  <si>
    <t>No</t>
  </si>
  <si>
    <t>Yes, Hamble Lane AQMA (3)</t>
  </si>
  <si>
    <t>Yes, M3 AQMA (2)</t>
  </si>
  <si>
    <t>Yes, Eastleigh AQMA (1)</t>
  </si>
  <si>
    <t>Yes, High Street Botley AQMA (4)</t>
  </si>
  <si>
    <t>Monitoring Year</t>
  </si>
  <si>
    <t>Local or National</t>
  </si>
  <si>
    <t>If National, Version of National Spreadsheet</t>
  </si>
  <si>
    <t>Adjustment Factor</t>
  </si>
  <si>
    <t>National</t>
  </si>
  <si>
    <t>MH</t>
  </si>
  <si>
    <t>Mill Hill</t>
  </si>
  <si>
    <t>triplicate av for June</t>
  </si>
  <si>
    <t xml:space="preserve">Contious </t>
  </si>
  <si>
    <t>Difference</t>
  </si>
  <si>
    <t>Difference, %</t>
  </si>
  <si>
    <t xml:space="preserve">SRAN(A)-Southampton Road Analyser </t>
  </si>
  <si>
    <t>TP-The Point</t>
  </si>
  <si>
    <t xml:space="preserve">SC-Steele Close </t>
  </si>
  <si>
    <t>Continuous analyser</t>
  </si>
  <si>
    <t>DTs</t>
  </si>
  <si>
    <t>Lab/OW commens where results may be compromised</t>
  </si>
  <si>
    <t>Remove</t>
  </si>
  <si>
    <t>Average of mg/m3 *, 2024</t>
  </si>
  <si>
    <t>Month</t>
  </si>
  <si>
    <t>Site</t>
  </si>
  <si>
    <t>Average</t>
  </si>
  <si>
    <t>AL-Allington Lane</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</si>
  <si>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(National annual average objective)
</t>
    </r>
  </si>
  <si>
    <t>AR-Ashdown Road</t>
  </si>
  <si>
    <t>BDG2-Bridge Road 2</t>
  </si>
  <si>
    <t>BDG-Bridge Road</t>
  </si>
  <si>
    <t>BEL-Belmont Road</t>
  </si>
  <si>
    <t>BOT-Botley Road</t>
  </si>
  <si>
    <t>BR2-Bishopstoke Road 2</t>
  </si>
  <si>
    <t>BR-Bishopstoke Road</t>
  </si>
  <si>
    <t>CA-Chestnut Avenue</t>
  </si>
  <si>
    <t>CC-Chestnut Close</t>
  </si>
  <si>
    <t>CR3-Campbell Road 3</t>
  </si>
  <si>
    <t>CR4-Campbell Road 4</t>
  </si>
  <si>
    <t>CR-Campbell Road</t>
  </si>
  <si>
    <t>DD (A)-Dove Dale</t>
  </si>
  <si>
    <t>FOR-Fair Oak Road</t>
  </si>
  <si>
    <t>FORSL-Fair Oak Road/Sandy Lane</t>
  </si>
  <si>
    <t>GR-Grange Road</t>
  </si>
  <si>
    <t>HCF-Hamble Corner Fruit Farm</t>
  </si>
  <si>
    <t>HG-Hadleigh Gardens</t>
  </si>
  <si>
    <t>HL2-Hamble Lane 2 (Tesco)</t>
  </si>
  <si>
    <t>HL4-Hamble Lane 4</t>
  </si>
  <si>
    <t>HL-Hamble Lane (Woodlands)</t>
  </si>
  <si>
    <t>HPO-Hound Parish Office</t>
  </si>
  <si>
    <t>HPS-Hamble Primary School</t>
  </si>
  <si>
    <t>HSB2A-High Street Botley 2 (A)</t>
  </si>
  <si>
    <t>HSB-High Street Botley</t>
  </si>
  <si>
    <t>JW-Jukes Walk</t>
  </si>
  <si>
    <t>KCA-Kings Copse Avenue</t>
  </si>
  <si>
    <t>LR13-Leigh Road/J13</t>
  </si>
  <si>
    <t>LRPR-leigh road/Pluto Road</t>
  </si>
  <si>
    <t>MC-Medina Close</t>
  </si>
  <si>
    <t>MH-Mill Hill</t>
  </si>
  <si>
    <t>MS-Mill Street</t>
  </si>
  <si>
    <t>NH-Nuffield Hospital</t>
  </si>
  <si>
    <t>OH2-Oakhill 2 (Bridge)</t>
  </si>
  <si>
    <t>OH-Oakhill (Prov)</t>
  </si>
  <si>
    <t>OX-Oxburgh Close</t>
  </si>
  <si>
    <t>PA-Passfield Avenue</t>
  </si>
  <si>
    <t>PAV-Pavilion Road</t>
  </si>
  <si>
    <t>PC(A)-Porteous Crescent (A)</t>
  </si>
  <si>
    <t>PH1-Providence Hill 1</t>
  </si>
  <si>
    <t>PH2-Providence Hill 2</t>
  </si>
  <si>
    <t>PH3-Providence Hill 3</t>
  </si>
  <si>
    <t>SC(A)-Steele Close (A)</t>
  </si>
  <si>
    <t>SC(B)-Steele Close (B)</t>
  </si>
  <si>
    <t>SC(C)-Steele Close (C)</t>
  </si>
  <si>
    <t>SR1-Southampton Road 1</t>
  </si>
  <si>
    <t>SR2-Southampton Road 2</t>
  </si>
  <si>
    <t>SRAN(A)-Southampton Road Analyser (A)</t>
  </si>
  <si>
    <t>SRAN(B)-Southampton Road Analyser (B)</t>
  </si>
  <si>
    <t>SRAN(C)-Southampton Road Analyser (C)</t>
  </si>
  <si>
    <t>SSQ-Sparrow Square</t>
  </si>
  <si>
    <t>SWA-Swaythling road</t>
  </si>
  <si>
    <t>TP(A)-The Point (A)</t>
  </si>
  <si>
    <t>TP(B)-The Point (B)</t>
  </si>
  <si>
    <t>TP(C)-The Point (C)</t>
  </si>
  <si>
    <r>
      <t xml:space="preserve">Appears too high - </t>
    </r>
    <r>
      <rPr>
        <b/>
        <sz val="11"/>
        <color theme="1"/>
        <rFont val="Calibri"/>
        <family val="2"/>
        <scheme val="minor"/>
      </rPr>
      <t>checked with Dec 2023 - double exposure</t>
    </r>
    <r>
      <rPr>
        <sz val="11"/>
        <color theme="1"/>
        <rFont val="Calibri"/>
        <family val="2"/>
        <scheme val="minor"/>
      </rPr>
      <t>, might be swapped with another site: check the trend with other high value sites, BDG2, CR (possibly), HL2 (in Jan higher than in Feb and Mar), LR13 (Jan lower than Feb and Mar); OH2, OH, PH2 the last 3 seems OK</t>
    </r>
  </si>
  <si>
    <t>TWY-Twyford Road</t>
  </si>
  <si>
    <t>UNC-Upper Northam Close</t>
  </si>
  <si>
    <t>Contained spider/web. Results may be compromised</t>
  </si>
  <si>
    <t>WA-Woodside Avenue</t>
  </si>
  <si>
    <t>WSRB-Winchester Street Railway Bridge</t>
  </si>
  <si>
    <t>WYV-Wyvern School</t>
  </si>
  <si>
    <t>PH1 and PH2 swapped in Feb as reported (labled/collected erroniously)</t>
  </si>
  <si>
    <t>2409383</t>
  </si>
  <si>
    <t>2409384</t>
  </si>
  <si>
    <t>2409385</t>
  </si>
  <si>
    <t>2409386</t>
  </si>
  <si>
    <t>2409387</t>
  </si>
  <si>
    <t>2409388</t>
  </si>
  <si>
    <t>2409389</t>
  </si>
  <si>
    <t>2409390</t>
  </si>
  <si>
    <t>2409391</t>
  </si>
  <si>
    <t>2409392</t>
  </si>
  <si>
    <t>2409393</t>
  </si>
  <si>
    <t>2409394</t>
  </si>
  <si>
    <t>2409395</t>
  </si>
  <si>
    <t>2409396</t>
  </si>
  <si>
    <t>2409397</t>
  </si>
  <si>
    <t>2409398</t>
  </si>
  <si>
    <t>2409399</t>
  </si>
  <si>
    <t>2409400</t>
  </si>
  <si>
    <t>2409401</t>
  </si>
  <si>
    <t>2409402</t>
  </si>
  <si>
    <t>2409403</t>
  </si>
  <si>
    <t>2409404</t>
  </si>
  <si>
    <t>2409405</t>
  </si>
  <si>
    <t>2409406</t>
  </si>
  <si>
    <t>2409407</t>
  </si>
  <si>
    <t>2409408</t>
  </si>
  <si>
    <t>2409409</t>
  </si>
  <si>
    <t>2409412</t>
  </si>
  <si>
    <t>2409413</t>
  </si>
  <si>
    <t>2409414</t>
  </si>
  <si>
    <t>2409415</t>
  </si>
  <si>
    <t>2409416</t>
  </si>
  <si>
    <t>2409417</t>
  </si>
  <si>
    <t>2409418</t>
  </si>
  <si>
    <t>2409419</t>
  </si>
  <si>
    <t>2409420</t>
  </si>
  <si>
    <t>2409421</t>
  </si>
  <si>
    <t>2409422</t>
  </si>
  <si>
    <t>2409423</t>
  </si>
  <si>
    <t>2409424</t>
  </si>
  <si>
    <t>2409425</t>
  </si>
  <si>
    <t>2409426</t>
  </si>
  <si>
    <t>2409427</t>
  </si>
  <si>
    <t>2409428</t>
  </si>
  <si>
    <t>2409429</t>
  </si>
  <si>
    <t>2409430</t>
  </si>
  <si>
    <t>2409431</t>
  </si>
  <si>
    <t>2409432</t>
  </si>
  <si>
    <t>2409433</t>
  </si>
  <si>
    <t>2409434</t>
  </si>
  <si>
    <t>2409435</t>
  </si>
  <si>
    <t>2409436</t>
  </si>
  <si>
    <t>2409437</t>
  </si>
  <si>
    <t>2409438</t>
  </si>
  <si>
    <t>2409439</t>
  </si>
  <si>
    <t>2409440</t>
  </si>
  <si>
    <t>2409441</t>
  </si>
  <si>
    <t>2409442</t>
  </si>
  <si>
    <t>2426508</t>
  </si>
  <si>
    <t>2426509</t>
  </si>
  <si>
    <t>2426510</t>
  </si>
  <si>
    <t>2426511</t>
  </si>
  <si>
    <t>low, what's the background?</t>
  </si>
  <si>
    <t>2426512</t>
  </si>
  <si>
    <t>2426513</t>
  </si>
  <si>
    <t>2426514</t>
  </si>
  <si>
    <t>2426515</t>
  </si>
  <si>
    <t>2426516</t>
  </si>
  <si>
    <t>outlier/error/swap as twice lower than usual for this site</t>
  </si>
  <si>
    <t>2426518</t>
  </si>
  <si>
    <t>2426519</t>
  </si>
  <si>
    <t>2426520</t>
  </si>
  <si>
    <t>2426521</t>
  </si>
  <si>
    <t>2426522</t>
  </si>
  <si>
    <t>2426523</t>
  </si>
  <si>
    <t>2426524</t>
  </si>
  <si>
    <t>2426525</t>
  </si>
  <si>
    <t>2426526</t>
  </si>
  <si>
    <t>2426527</t>
  </si>
  <si>
    <t>lowest by year result and (consistently?) lower than background?</t>
  </si>
  <si>
    <t>2426528</t>
  </si>
  <si>
    <t>lowest by year result</t>
  </si>
  <si>
    <t>2426529</t>
  </si>
  <si>
    <t>2426531</t>
  </si>
  <si>
    <t>2426532</t>
  </si>
  <si>
    <t>2426533</t>
  </si>
  <si>
    <t>2426534</t>
  </si>
  <si>
    <t>2426536</t>
  </si>
  <si>
    <t>2426537</t>
  </si>
  <si>
    <t>2426538</t>
  </si>
  <si>
    <t>2426539</t>
  </si>
  <si>
    <t>2426540</t>
  </si>
  <si>
    <t>2426541</t>
  </si>
  <si>
    <t>2426542</t>
  </si>
  <si>
    <t>2426543</t>
  </si>
  <si>
    <t>2426544</t>
  </si>
  <si>
    <t>2426546</t>
  </si>
  <si>
    <t>2426547</t>
  </si>
  <si>
    <t>2426548</t>
  </si>
  <si>
    <t>2426549</t>
  </si>
  <si>
    <t>2426550</t>
  </si>
  <si>
    <t>lowest by year result (by 30% when compared with Jan)</t>
  </si>
  <si>
    <t>2426551</t>
  </si>
  <si>
    <t>2426552</t>
  </si>
  <si>
    <t>2426553</t>
  </si>
  <si>
    <t>2426554</t>
  </si>
  <si>
    <t>2426555</t>
  </si>
  <si>
    <t>2426556</t>
  </si>
  <si>
    <t>2426557</t>
  </si>
  <si>
    <t>2426558</t>
  </si>
  <si>
    <t>2426559</t>
  </si>
  <si>
    <t>2426560</t>
  </si>
  <si>
    <t>2426561</t>
  </si>
  <si>
    <t>2426562</t>
  </si>
  <si>
    <t>2426563</t>
  </si>
  <si>
    <t>2426564</t>
  </si>
  <si>
    <t>2426565</t>
  </si>
  <si>
    <t>lowest by year result (by 50% when compared with Jan)</t>
  </si>
  <si>
    <t>2444355</t>
  </si>
  <si>
    <t>2444356</t>
  </si>
  <si>
    <t>2444357</t>
  </si>
  <si>
    <t>2444358</t>
  </si>
  <si>
    <t>2444359</t>
  </si>
  <si>
    <t>2444360</t>
  </si>
  <si>
    <t>2444361</t>
  </si>
  <si>
    <t>2444362</t>
  </si>
  <si>
    <t>2444363</t>
  </si>
  <si>
    <t>2444364</t>
  </si>
  <si>
    <t>2444365</t>
  </si>
  <si>
    <t>2444366</t>
  </si>
  <si>
    <t>2444367</t>
  </si>
  <si>
    <t>2444368</t>
  </si>
  <si>
    <t>2444369</t>
  </si>
  <si>
    <t>2444370</t>
  </si>
  <si>
    <t>2444371</t>
  </si>
  <si>
    <t>2444372</t>
  </si>
  <si>
    <t>2444373</t>
  </si>
  <si>
    <t>2444374</t>
  </si>
  <si>
    <t>2444375</t>
  </si>
  <si>
    <t>2444376</t>
  </si>
  <si>
    <t>2444377</t>
  </si>
  <si>
    <t>2444378</t>
  </si>
  <si>
    <t>2444379</t>
  </si>
  <si>
    <t>2444380</t>
  </si>
  <si>
    <t>2444381</t>
  </si>
  <si>
    <t>2444382</t>
  </si>
  <si>
    <t>2444383</t>
  </si>
  <si>
    <t>2444384</t>
  </si>
  <si>
    <t>2444385</t>
  </si>
  <si>
    <t>2444386</t>
  </si>
  <si>
    <t>2444387</t>
  </si>
  <si>
    <t>2444388</t>
  </si>
  <si>
    <t>2444390</t>
  </si>
  <si>
    <t>2444391</t>
  </si>
  <si>
    <t>2444392</t>
  </si>
  <si>
    <t>2444393</t>
  </si>
  <si>
    <t>2444394</t>
  </si>
  <si>
    <t>2444395</t>
  </si>
  <si>
    <t>2444396</t>
  </si>
  <si>
    <t>2444397</t>
  </si>
  <si>
    <t>2444399</t>
  </si>
  <si>
    <t>2444400</t>
  </si>
  <si>
    <t>2444401</t>
  </si>
  <si>
    <t>2444402</t>
  </si>
  <si>
    <t>2444403</t>
  </si>
  <si>
    <t>2444404</t>
  </si>
  <si>
    <t>2444405</t>
  </si>
  <si>
    <t>2444406</t>
  </si>
  <si>
    <t>2444407</t>
  </si>
  <si>
    <t>2444408</t>
  </si>
  <si>
    <t>2444409</t>
  </si>
  <si>
    <t>2444410</t>
  </si>
  <si>
    <t>2444411</t>
  </si>
  <si>
    <t>2444412</t>
  </si>
  <si>
    <t>5.31875678577879 was invalidated as incorrect: dirty when received. Results might be compromised + Found on floor</t>
  </si>
  <si>
    <t>2444414</t>
  </si>
  <si>
    <t>2463210</t>
  </si>
  <si>
    <t>2463211</t>
  </si>
  <si>
    <t>2463212</t>
  </si>
  <si>
    <t>2463213</t>
  </si>
  <si>
    <t>2463214</t>
  </si>
  <si>
    <t>2463215</t>
  </si>
  <si>
    <t>2463216</t>
  </si>
  <si>
    <t>2463217</t>
  </si>
  <si>
    <t>2463218</t>
  </si>
  <si>
    <t>2463219</t>
  </si>
  <si>
    <t>2463220</t>
  </si>
  <si>
    <t>2463221</t>
  </si>
  <si>
    <t>2463222</t>
  </si>
  <si>
    <t>2463223</t>
  </si>
  <si>
    <t>2463224</t>
  </si>
  <si>
    <t>2463225</t>
  </si>
  <si>
    <t>2463226</t>
  </si>
  <si>
    <t>2463227</t>
  </si>
  <si>
    <t>2463228</t>
  </si>
  <si>
    <t>2463229</t>
  </si>
  <si>
    <t>2463230</t>
  </si>
  <si>
    <t>2463231</t>
  </si>
  <si>
    <t>2463232</t>
  </si>
  <si>
    <t>2463233</t>
  </si>
  <si>
    <t>2463234</t>
  </si>
  <si>
    <t>2463235</t>
  </si>
  <si>
    <t>2463236</t>
  </si>
  <si>
    <t>2463237</t>
  </si>
  <si>
    <t>2463238</t>
  </si>
  <si>
    <t>2463239</t>
  </si>
  <si>
    <t>2463240</t>
  </si>
  <si>
    <t>2463241</t>
  </si>
  <si>
    <t>2463242</t>
  </si>
  <si>
    <t>2463243</t>
  </si>
  <si>
    <t>2463244</t>
  </si>
  <si>
    <t>2463245</t>
  </si>
  <si>
    <t>2463246</t>
  </si>
  <si>
    <t>2463247</t>
  </si>
  <si>
    <t>2463248</t>
  </si>
  <si>
    <t>2463249</t>
  </si>
  <si>
    <t>2463250</t>
  </si>
  <si>
    <t>2463251</t>
  </si>
  <si>
    <t>2463252</t>
  </si>
  <si>
    <t>2463254</t>
  </si>
  <si>
    <t>2463255</t>
  </si>
  <si>
    <t>2463256</t>
  </si>
  <si>
    <t>2463257</t>
  </si>
  <si>
    <t>2463258</t>
  </si>
  <si>
    <t>2463259</t>
  </si>
  <si>
    <t>2463260</t>
  </si>
  <si>
    <t>2463261</t>
  </si>
  <si>
    <t>2463262</t>
  </si>
  <si>
    <t>2463263</t>
  </si>
  <si>
    <t>2463264</t>
  </si>
  <si>
    <t>2463265</t>
  </si>
  <si>
    <t>Too low?</t>
  </si>
  <si>
    <t>2463266</t>
  </si>
  <si>
    <t>2463267</t>
  </si>
  <si>
    <t>2463268</t>
  </si>
  <si>
    <t>Tube on floor</t>
  </si>
  <si>
    <t>2463269</t>
  </si>
  <si>
    <t>2481555</t>
  </si>
  <si>
    <t>2481556</t>
  </si>
  <si>
    <t>2481557</t>
  </si>
  <si>
    <t>2481558</t>
  </si>
  <si>
    <t>2481559</t>
  </si>
  <si>
    <t>2481560</t>
  </si>
  <si>
    <t>2481561</t>
  </si>
  <si>
    <t>2481562</t>
  </si>
  <si>
    <t>2481563</t>
  </si>
  <si>
    <t>2481564</t>
  </si>
  <si>
    <t>2481566</t>
  </si>
  <si>
    <t>2481567</t>
  </si>
  <si>
    <t>2481568</t>
  </si>
  <si>
    <t>2481569</t>
  </si>
  <si>
    <t>2481571</t>
  </si>
  <si>
    <t>2481572</t>
  </si>
  <si>
    <t>2481573</t>
  </si>
  <si>
    <t>2481574</t>
  </si>
  <si>
    <t>2481575</t>
  </si>
  <si>
    <t>2481576</t>
  </si>
  <si>
    <t>2481577</t>
  </si>
  <si>
    <t>2481578</t>
  </si>
  <si>
    <t>2481579</t>
  </si>
  <si>
    <t>2481580</t>
  </si>
  <si>
    <t>2481581</t>
  </si>
  <si>
    <t>2481582</t>
  </si>
  <si>
    <t>2481583</t>
  </si>
  <si>
    <t>2481584</t>
  </si>
  <si>
    <t>2481585</t>
  </si>
  <si>
    <t>2481586</t>
  </si>
  <si>
    <t>2481587</t>
  </si>
  <si>
    <t>2481588</t>
  </si>
  <si>
    <t>2481589</t>
  </si>
  <si>
    <t>2481590</t>
  </si>
  <si>
    <t>2481591</t>
  </si>
  <si>
    <t>0.636040858932322 removed as erronious and not exposed</t>
  </si>
  <si>
    <t>2481593</t>
  </si>
  <si>
    <t>2481594</t>
  </si>
  <si>
    <t>2481595</t>
  </si>
  <si>
    <t>2481596</t>
  </si>
  <si>
    <t>2481597</t>
  </si>
  <si>
    <t>2481598</t>
  </si>
  <si>
    <t>2481599</t>
  </si>
  <si>
    <t>2481600</t>
  </si>
  <si>
    <t>2481601</t>
  </si>
  <si>
    <t>2481602</t>
  </si>
  <si>
    <t>2481603</t>
  </si>
  <si>
    <t>2481604</t>
  </si>
  <si>
    <t>2481605</t>
  </si>
  <si>
    <t>2481606</t>
  </si>
  <si>
    <t>2481607</t>
  </si>
  <si>
    <t>2481608</t>
  </si>
  <si>
    <t>2481609</t>
  </si>
  <si>
    <t>2481610</t>
  </si>
  <si>
    <t>2481611</t>
  </si>
  <si>
    <t>2481612</t>
  </si>
  <si>
    <t>2481613</t>
  </si>
  <si>
    <t>2481614</t>
  </si>
  <si>
    <t>2500423</t>
  </si>
  <si>
    <t>2500424</t>
  </si>
  <si>
    <t>2500425</t>
  </si>
  <si>
    <t>2500426</t>
  </si>
  <si>
    <t>2500427</t>
  </si>
  <si>
    <t>2500428</t>
  </si>
  <si>
    <t>2500429</t>
  </si>
  <si>
    <t>2500430</t>
  </si>
  <si>
    <t>2500431</t>
  </si>
  <si>
    <t>2500432</t>
  </si>
  <si>
    <t>2500433</t>
  </si>
  <si>
    <t>2500434</t>
  </si>
  <si>
    <t>2500435</t>
  </si>
  <si>
    <t>2500436</t>
  </si>
  <si>
    <t>2500437</t>
  </si>
  <si>
    <t>2500440</t>
  </si>
  <si>
    <t>2500441</t>
  </si>
  <si>
    <t>2500442</t>
  </si>
  <si>
    <t>2500443</t>
  </si>
  <si>
    <t>2500444</t>
  </si>
  <si>
    <t>2500445</t>
  </si>
  <si>
    <t>2500446</t>
  </si>
  <si>
    <t>2500447</t>
  </si>
  <si>
    <t>2500448</t>
  </si>
  <si>
    <t>2500449</t>
  </si>
  <si>
    <t>2500450</t>
  </si>
  <si>
    <t>2500452</t>
  </si>
  <si>
    <t>2500453</t>
  </si>
  <si>
    <t>2500454</t>
  </si>
  <si>
    <t>2500455</t>
  </si>
  <si>
    <t>2500456</t>
  </si>
  <si>
    <t>2500457</t>
  </si>
  <si>
    <t>2500458</t>
  </si>
  <si>
    <t>2500459</t>
  </si>
  <si>
    <t>2500460</t>
  </si>
  <si>
    <t>2500461</t>
  </si>
  <si>
    <t>2500462</t>
  </si>
  <si>
    <t>2500463</t>
  </si>
  <si>
    <t>2500464</t>
  </si>
  <si>
    <t>2500465</t>
  </si>
  <si>
    <t>2500466</t>
  </si>
  <si>
    <t>2500467</t>
  </si>
  <si>
    <t>2500468</t>
  </si>
  <si>
    <t>2500469</t>
  </si>
  <si>
    <t>2500470</t>
  </si>
  <si>
    <t>0.212393279107042 was removed as appears as travelling blank</t>
  </si>
  <si>
    <t>2500471</t>
  </si>
  <si>
    <t>2500472</t>
  </si>
  <si>
    <t>2500473</t>
  </si>
  <si>
    <t>2500474</t>
  </si>
  <si>
    <t>2500475</t>
  </si>
  <si>
    <t>2500476</t>
  </si>
  <si>
    <t>2500477</t>
  </si>
  <si>
    <t>2500478</t>
  </si>
  <si>
    <t>2500479</t>
  </si>
  <si>
    <t>2500480</t>
  </si>
  <si>
    <t>2500481</t>
  </si>
  <si>
    <t>2500482</t>
  </si>
  <si>
    <t>2522542</t>
  </si>
  <si>
    <t>2522482</t>
  </si>
  <si>
    <t>2522483</t>
  </si>
  <si>
    <t>2522484</t>
  </si>
  <si>
    <t>2522485</t>
  </si>
  <si>
    <t>2522486</t>
  </si>
  <si>
    <t>2522488</t>
  </si>
  <si>
    <t>2522489</t>
  </si>
  <si>
    <t>2522490</t>
  </si>
  <si>
    <t>2522491</t>
  </si>
  <si>
    <t>2522492</t>
  </si>
  <si>
    <t>Contained water droplets. Results may be compromised</t>
  </si>
  <si>
    <t>2522493</t>
  </si>
  <si>
    <t>2522494</t>
  </si>
  <si>
    <t>2522495</t>
  </si>
  <si>
    <t>2522496</t>
  </si>
  <si>
    <t>2522497</t>
  </si>
  <si>
    <t>Contained an insect. Results may be compromised</t>
  </si>
  <si>
    <t>2522498</t>
  </si>
  <si>
    <t>2522500</t>
  </si>
  <si>
    <t>2522501</t>
  </si>
  <si>
    <t>2522502</t>
  </si>
  <si>
    <t>2522503</t>
  </si>
  <si>
    <t>2522504</t>
  </si>
  <si>
    <t>2522505</t>
  </si>
  <si>
    <t>2522506</t>
  </si>
  <si>
    <t>2522507</t>
  </si>
  <si>
    <t>2522508</t>
  </si>
  <si>
    <t>2522509</t>
  </si>
  <si>
    <t>2522510</t>
  </si>
  <si>
    <t>2522512</t>
  </si>
  <si>
    <t>2522513</t>
  </si>
  <si>
    <t>2522514</t>
  </si>
  <si>
    <t>2522515</t>
  </si>
  <si>
    <t>2522516</t>
  </si>
  <si>
    <t>2522517</t>
  </si>
  <si>
    <t>2522518</t>
  </si>
  <si>
    <t>2522519</t>
  </si>
  <si>
    <t>2522520</t>
  </si>
  <si>
    <t>2522521</t>
  </si>
  <si>
    <t>2522522</t>
  </si>
  <si>
    <t>2522523</t>
  </si>
  <si>
    <t>2522524</t>
  </si>
  <si>
    <t>2522525</t>
  </si>
  <si>
    <t>2522526</t>
  </si>
  <si>
    <t>2522527</t>
  </si>
  <si>
    <t>2522528</t>
  </si>
  <si>
    <t>2522529</t>
  </si>
  <si>
    <t>2522530</t>
  </si>
  <si>
    <t>2522531</t>
  </si>
  <si>
    <t>2522532</t>
  </si>
  <si>
    <t>2522533</t>
  </si>
  <si>
    <t>2522534</t>
  </si>
  <si>
    <t>2522535</t>
  </si>
  <si>
    <t>2522536</t>
  </si>
  <si>
    <t>2522537</t>
  </si>
  <si>
    <t>2522538</t>
  </si>
  <si>
    <t>2522539</t>
  </si>
  <si>
    <t>2522540</t>
  </si>
  <si>
    <t>2522541</t>
  </si>
  <si>
    <t>2536758</t>
  </si>
  <si>
    <t>2536759</t>
  </si>
  <si>
    <t>2536760</t>
  </si>
  <si>
    <t>2536761</t>
  </si>
  <si>
    <t>2536762</t>
  </si>
  <si>
    <t>2536763</t>
  </si>
  <si>
    <t>2536765</t>
  </si>
  <si>
    <t>2536766</t>
  </si>
  <si>
    <t>2536767</t>
  </si>
  <si>
    <t>2536768</t>
  </si>
  <si>
    <t>2536769</t>
  </si>
  <si>
    <t>2536770</t>
  </si>
  <si>
    <t>2536771</t>
  </si>
  <si>
    <t>2536772</t>
  </si>
  <si>
    <t>2536773</t>
  </si>
  <si>
    <t>2536775</t>
  </si>
  <si>
    <t>2536776</t>
  </si>
  <si>
    <t>2536777</t>
  </si>
  <si>
    <t>2536779</t>
  </si>
  <si>
    <t>found on floor</t>
  </si>
  <si>
    <t>2536780</t>
  </si>
  <si>
    <t>contained a web</t>
  </si>
  <si>
    <t>2536781</t>
  </si>
  <si>
    <t>2536782</t>
  </si>
  <si>
    <t>dirty when received</t>
  </si>
  <si>
    <t>2536783</t>
  </si>
  <si>
    <t>2536784</t>
  </si>
  <si>
    <t>2536785</t>
  </si>
  <si>
    <t>contained a spider</t>
  </si>
  <si>
    <t>2536786</t>
  </si>
  <si>
    <t>2536787</t>
  </si>
  <si>
    <t>2536788</t>
  </si>
  <si>
    <t>2536789</t>
  </si>
  <si>
    <t>2536790</t>
  </si>
  <si>
    <t>2536791</t>
  </si>
  <si>
    <t>2536792</t>
  </si>
  <si>
    <t>2536793</t>
  </si>
  <si>
    <t>2536794</t>
  </si>
  <si>
    <t>2536795</t>
  </si>
  <si>
    <t>2536796</t>
  </si>
  <si>
    <t>2536797</t>
  </si>
  <si>
    <t>2536798</t>
  </si>
  <si>
    <t>2536799</t>
  </si>
  <si>
    <t>2536800</t>
  </si>
  <si>
    <t>2536801</t>
  </si>
  <si>
    <t>2536802</t>
  </si>
  <si>
    <t>2536803</t>
  </si>
  <si>
    <t>2536804</t>
  </si>
  <si>
    <t>2536805</t>
  </si>
  <si>
    <t>was dirty when received &amp; contained droplets of water</t>
  </si>
  <si>
    <t>2536806</t>
  </si>
  <si>
    <t>2536807</t>
  </si>
  <si>
    <t>2536808</t>
  </si>
  <si>
    <t>2536809</t>
  </si>
  <si>
    <t>2536810</t>
  </si>
  <si>
    <t>2536811</t>
  </si>
  <si>
    <t>2536812</t>
  </si>
  <si>
    <t>2536813</t>
  </si>
  <si>
    <t>2536814</t>
  </si>
  <si>
    <t>2536815</t>
  </si>
  <si>
    <t>2536816</t>
  </si>
  <si>
    <t>Contained webs. Results may be compromised</t>
  </si>
  <si>
    <t>&lt;0.62 Below reporting limit</t>
  </si>
  <si>
    <t>yes</t>
  </si>
  <si>
    <t>no</t>
  </si>
  <si>
    <t>Average of mg/m3 *, 2023</t>
  </si>
  <si>
    <t>Months</t>
  </si>
  <si>
    <t>Location</t>
  </si>
  <si>
    <t>December</t>
  </si>
  <si>
    <t>Adjustment Factor used in ASR</t>
  </si>
  <si>
    <t>contained spider</t>
  </si>
  <si>
    <t>contained a spider &amp; web</t>
  </si>
  <si>
    <t xml:space="preserve">contained droplets, dirty when received, to be removed </t>
  </si>
  <si>
    <t xml:space="preserve">start date amended, exposed for longer than recommended 2-4 weeks (start date is 1/03/2023), to be removed </t>
  </si>
  <si>
    <t xml:space="preserve"> processed empty Apr and May shows double exposure, needs removal </t>
  </si>
  <si>
    <t>Contained web</t>
  </si>
  <si>
    <t xml:space="preserve">Contained water droplets </t>
  </si>
  <si>
    <t>Appears as an error correlated to low HPS, both removed</t>
  </si>
  <si>
    <t>Appears as an error correlated to high PH, both removed</t>
  </si>
  <si>
    <t>Contained water droplets &amp; spiders</t>
  </si>
  <si>
    <t xml:space="preserve">Contained water droplets &amp; Contained water droplets </t>
  </si>
  <si>
    <t>contained flies</t>
  </si>
  <si>
    <t>spider</t>
  </si>
  <si>
    <t>contained a nest</t>
  </si>
  <si>
    <t xml:space="preserve">Seems that an empty tube processed Apr and May shows double exposure, both month result need removal </t>
  </si>
  <si>
    <t>Contained web &amp; spiders</t>
  </si>
  <si>
    <t>contained spiders</t>
  </si>
  <si>
    <t>Higher than usual, does not follow the trend in the area</t>
  </si>
  <si>
    <t>Contained water droplets</t>
  </si>
  <si>
    <t>Contained a web</t>
  </si>
  <si>
    <t>Too high, no comments from the lab, might be genuine however, highest in the area</t>
  </si>
  <si>
    <t xml:space="preserve">appears as outlier  </t>
  </si>
  <si>
    <t>contained insects</t>
  </si>
  <si>
    <t>contained insects &amp; web</t>
  </si>
  <si>
    <t>2316033</t>
  </si>
  <si>
    <t>2316034</t>
  </si>
  <si>
    <t>2316035</t>
  </si>
  <si>
    <t>2316036</t>
  </si>
  <si>
    <t>2316038</t>
  </si>
  <si>
    <t>2316039</t>
  </si>
  <si>
    <t>2316040</t>
  </si>
  <si>
    <t>2316041</t>
  </si>
  <si>
    <t>2316042</t>
  </si>
  <si>
    <t>2316043</t>
  </si>
  <si>
    <t>appear too high, could be an outlier</t>
  </si>
  <si>
    <t>2316044</t>
  </si>
  <si>
    <t>2316045</t>
  </si>
  <si>
    <t>2316046</t>
  </si>
  <si>
    <t>2316047</t>
  </si>
  <si>
    <t>2316048</t>
  </si>
  <si>
    <t>2316049</t>
  </si>
  <si>
    <t>2316050</t>
  </si>
  <si>
    <t>2316051</t>
  </si>
  <si>
    <t>contained spiders. Results may be compromised.</t>
  </si>
  <si>
    <t>2316053</t>
  </si>
  <si>
    <t>2316054</t>
  </si>
  <si>
    <t>2316055</t>
  </si>
  <si>
    <t>2316057</t>
  </si>
  <si>
    <t>Tube on floor filled with water + was dirty &amp; contained a web. Result may be compromised.</t>
  </si>
  <si>
    <t>2316058</t>
  </si>
  <si>
    <t>2316059</t>
  </si>
  <si>
    <t>2316060</t>
  </si>
  <si>
    <t>was dirty when received. Result may be compromised.</t>
  </si>
  <si>
    <t>2316061</t>
  </si>
  <si>
    <t>2316062</t>
  </si>
  <si>
    <t>2316063</t>
  </si>
  <si>
    <t>2316064</t>
  </si>
  <si>
    <t>2316065</t>
  </si>
  <si>
    <t>2316066</t>
  </si>
  <si>
    <t>2316067</t>
  </si>
  <si>
    <t>2316068</t>
  </si>
  <si>
    <t>2316069</t>
  </si>
  <si>
    <t>2316070</t>
  </si>
  <si>
    <t>2316071</t>
  </si>
  <si>
    <t>2316072</t>
  </si>
  <si>
    <t>2316073</t>
  </si>
  <si>
    <t>2316074</t>
  </si>
  <si>
    <t>2316075</t>
  </si>
  <si>
    <t>2316076</t>
  </si>
  <si>
    <t>2316077</t>
  </si>
  <si>
    <t>2316078</t>
  </si>
  <si>
    <t>2316079</t>
  </si>
  <si>
    <t>2316080</t>
  </si>
  <si>
    <t>2316081</t>
  </si>
  <si>
    <t>2316082</t>
  </si>
  <si>
    <t>2316083</t>
  </si>
  <si>
    <t>2316084</t>
  </si>
  <si>
    <t>2316085</t>
  </si>
  <si>
    <t>2316086</t>
  </si>
  <si>
    <t>2316087</t>
  </si>
  <si>
    <t>contained webs. Results may be compromised.</t>
  </si>
  <si>
    <t>2316088</t>
  </si>
  <si>
    <t>2316089</t>
  </si>
  <si>
    <t>2316090</t>
  </si>
  <si>
    <t>2316091</t>
  </si>
  <si>
    <t>Tube on floor + contained webs. Results may be compromised.</t>
  </si>
  <si>
    <t>2316092</t>
  </si>
  <si>
    <t>2333002</t>
  </si>
  <si>
    <t>2333003</t>
  </si>
  <si>
    <t>2333004</t>
  </si>
  <si>
    <t>2333005</t>
  </si>
  <si>
    <t>Contained spiders, results might be compromised</t>
  </si>
  <si>
    <t>2333007</t>
  </si>
  <si>
    <t>appears as outlier , however to be kept as follows the trend</t>
  </si>
  <si>
    <t>2333008</t>
  </si>
  <si>
    <t>2333009</t>
  </si>
  <si>
    <t>2333010</t>
  </si>
  <si>
    <t>2333012</t>
  </si>
  <si>
    <t>Contained water, results might be compromised</t>
  </si>
  <si>
    <t>2333013</t>
  </si>
  <si>
    <t>2333014</t>
  </si>
  <si>
    <t>2333015</t>
  </si>
  <si>
    <t>Contained webs, results might be compromised</t>
  </si>
  <si>
    <t>2333016</t>
  </si>
  <si>
    <t>2333017</t>
  </si>
  <si>
    <t>2333018</t>
  </si>
  <si>
    <t>2333019</t>
  </si>
  <si>
    <t>below the reporting limit. Appears analysed as travel blank</t>
  </si>
  <si>
    <t>2333020</t>
  </si>
  <si>
    <t>2333021</t>
  </si>
  <si>
    <t>2333022</t>
  </si>
  <si>
    <t>2333023</t>
  </si>
  <si>
    <t>2333024</t>
  </si>
  <si>
    <t>2333025</t>
  </si>
  <si>
    <t>2333026</t>
  </si>
  <si>
    <t>2333027</t>
  </si>
  <si>
    <t>2333028</t>
  </si>
  <si>
    <t>2333029</t>
  </si>
  <si>
    <t>2333030</t>
  </si>
  <si>
    <t>2333031</t>
  </si>
  <si>
    <t>2333032</t>
  </si>
  <si>
    <t>2333033</t>
  </si>
  <si>
    <t>2333034</t>
  </si>
  <si>
    <t>2333035</t>
  </si>
  <si>
    <t>2333036</t>
  </si>
  <si>
    <t>2333037</t>
  </si>
  <si>
    <t>2333038</t>
  </si>
  <si>
    <t>2333039</t>
  </si>
  <si>
    <t>2333040</t>
  </si>
  <si>
    <t>2333041</t>
  </si>
  <si>
    <t>2333042</t>
  </si>
  <si>
    <t>2333043</t>
  </si>
  <si>
    <t>2333044</t>
  </si>
  <si>
    <t>2333045</t>
  </si>
  <si>
    <t>2333046</t>
  </si>
  <si>
    <t>2333047</t>
  </si>
  <si>
    <t>2333048</t>
  </si>
  <si>
    <t>2333049</t>
  </si>
  <si>
    <t>2333050</t>
  </si>
  <si>
    <t>2333051</t>
  </si>
  <si>
    <t>2333052</t>
  </si>
  <si>
    <t>2333053</t>
  </si>
  <si>
    <t>2333054</t>
  </si>
  <si>
    <t>2333055</t>
  </si>
  <si>
    <t>2333056</t>
  </si>
  <si>
    <t>2333057</t>
  </si>
  <si>
    <t>2333058</t>
  </si>
  <si>
    <t>2333059</t>
  </si>
  <si>
    <t>SSQ and PA were swapped during collection in November, hence corrected</t>
  </si>
  <si>
    <t>2333060</t>
  </si>
  <si>
    <t>2333061</t>
  </si>
  <si>
    <t>SSQ and PA were swapped during collection in November,hence corrected</t>
  </si>
  <si>
    <t>2356341</t>
  </si>
  <si>
    <t>2356342</t>
  </si>
  <si>
    <t>2356343</t>
  </si>
  <si>
    <t>2356344</t>
  </si>
  <si>
    <t>2356346</t>
  </si>
  <si>
    <t>2356347</t>
  </si>
  <si>
    <t>2356348</t>
  </si>
  <si>
    <t>2356349</t>
  </si>
  <si>
    <t>2356350</t>
  </si>
  <si>
    <t>2356351</t>
  </si>
  <si>
    <t>2356352</t>
  </si>
  <si>
    <t>2356353</t>
  </si>
  <si>
    <t>2356354</t>
  </si>
  <si>
    <t>2356355</t>
  </si>
  <si>
    <t>2356356</t>
  </si>
  <si>
    <t>2356358</t>
  </si>
  <si>
    <t>Followed from Nov, double exposure in Dec reported, hence removed</t>
  </si>
  <si>
    <t>2356359</t>
  </si>
  <si>
    <t>2356360</t>
  </si>
  <si>
    <t>2356361</t>
  </si>
  <si>
    <t>2356362</t>
  </si>
  <si>
    <t>2356363</t>
  </si>
  <si>
    <t>2356364</t>
  </si>
  <si>
    <t>2356365</t>
  </si>
  <si>
    <t>2356366</t>
  </si>
  <si>
    <t>2356367</t>
  </si>
  <si>
    <t>2356368</t>
  </si>
  <si>
    <t>2356369</t>
  </si>
  <si>
    <t>2356370</t>
  </si>
  <si>
    <t>2356371</t>
  </si>
  <si>
    <t>2356372</t>
  </si>
  <si>
    <t>2356373</t>
  </si>
  <si>
    <t xml:space="preserve">questionable, as too high, no comments from the lab, might be genuine </t>
  </si>
  <si>
    <t>2356375</t>
  </si>
  <si>
    <t>2356376</t>
  </si>
  <si>
    <t>2356377</t>
  </si>
  <si>
    <t>2356378</t>
  </si>
  <si>
    <t>2356379</t>
  </si>
  <si>
    <t>2356380</t>
  </si>
  <si>
    <t>2356381</t>
  </si>
  <si>
    <t>2356382</t>
  </si>
  <si>
    <t>2356383</t>
  </si>
  <si>
    <t>2356384</t>
  </si>
  <si>
    <t>2356385</t>
  </si>
  <si>
    <t>2356386</t>
  </si>
  <si>
    <t>2356387</t>
  </si>
  <si>
    <t>2356388</t>
  </si>
  <si>
    <t>2356389</t>
  </si>
  <si>
    <t>2356390</t>
  </si>
  <si>
    <t>2356391</t>
  </si>
  <si>
    <t>2356392</t>
  </si>
  <si>
    <t>2356393</t>
  </si>
  <si>
    <t>2356394</t>
  </si>
  <si>
    <t>2356395</t>
  </si>
  <si>
    <t>2356396</t>
  </si>
  <si>
    <t>2356397</t>
  </si>
  <si>
    <t>2356398</t>
  </si>
  <si>
    <t>2356399</t>
  </si>
  <si>
    <t>2356400</t>
  </si>
  <si>
    <t>appears processed empty , to be removed</t>
  </si>
  <si>
    <r>
      <rPr>
        <b/>
        <sz val="11"/>
        <color theme="1"/>
        <rFont val="Calibri"/>
        <family val="2"/>
        <scheme val="minor"/>
      </rPr>
      <t>OX</t>
    </r>
    <r>
      <rPr>
        <sz val="11"/>
        <color theme="1"/>
        <rFont val="Calibri"/>
        <family val="2"/>
        <scheme val="minor"/>
      </rPr>
      <t xml:space="preserve"> for Jan might need to be invalidated as exposed for 2 months</t>
    </r>
  </si>
  <si>
    <t xml:space="preserve">gave an unusual colour change during analysis. Dirty when received </t>
  </si>
  <si>
    <t>Contained spider</t>
  </si>
  <si>
    <t>2316052</t>
  </si>
  <si>
    <t>below the reporting limit</t>
  </si>
  <si>
    <t>Followed from Nov, double exposure in Dec reported, hence removed from reporting</t>
  </si>
  <si>
    <t>2356374</t>
  </si>
  <si>
    <t>possibly an empty tube analysed, to be removed</t>
  </si>
  <si>
    <t>YEAR: 2022</t>
  </si>
  <si>
    <t xml:space="preserve">Bias </t>
  </si>
  <si>
    <t xml:space="preserve">should be </t>
  </si>
  <si>
    <t/>
  </si>
  <si>
    <t xml:space="preserve">Site Name </t>
  </si>
  <si>
    <t xml:space="preserve">Site Type </t>
  </si>
  <si>
    <t>Jan-22</t>
  </si>
  <si>
    <t>Feb-22</t>
  </si>
  <si>
    <t>Mar-22</t>
  </si>
  <si>
    <t>Apr-22</t>
  </si>
  <si>
    <t>May-22</t>
  </si>
  <si>
    <t>Jun-22</t>
  </si>
  <si>
    <t>Jul-22</t>
  </si>
  <si>
    <t>Aug-22</t>
  </si>
  <si>
    <t>Sep-22</t>
  </si>
  <si>
    <t>Oct-22</t>
  </si>
  <si>
    <t>Nov-22</t>
  </si>
  <si>
    <t>Dec-22</t>
  </si>
  <si>
    <t>Unadjusted</t>
  </si>
  <si>
    <t>Bias adjusted by 0.84</t>
  </si>
  <si>
    <t>Adjusted by 0.85</t>
  </si>
  <si>
    <t>Adjusted by 0.84</t>
  </si>
  <si>
    <t>Hamble Lane</t>
  </si>
  <si>
    <t>R</t>
  </si>
  <si>
    <t>Hamble Lane 2</t>
  </si>
  <si>
    <t>Oak Hill</t>
  </si>
  <si>
    <t xml:space="preserve">OH2 </t>
  </si>
  <si>
    <t>Oak Hill 2</t>
  </si>
  <si>
    <t>Missing</t>
  </si>
  <si>
    <t>Error</t>
  </si>
  <si>
    <t>HSB2(A)</t>
  </si>
  <si>
    <t>KCA(18)</t>
  </si>
  <si>
    <t>Kings Copse Avenue (18)</t>
  </si>
  <si>
    <t>UB</t>
  </si>
  <si>
    <t>Swaythling Road</t>
  </si>
  <si>
    <t>Fair Oak Road/ Sandy Lane</t>
  </si>
  <si>
    <t>TW</t>
  </si>
  <si>
    <t>SRAN(17)(A)</t>
  </si>
  <si>
    <t>Southampton Road Analyser (17) (A)</t>
  </si>
  <si>
    <t>SRAN(17)(B)</t>
  </si>
  <si>
    <t>Southampton Road Analyser (17) (B)</t>
  </si>
  <si>
    <t>SRAN(17)(C)</t>
  </si>
  <si>
    <t>Southampton Road Analyser (17) (C)</t>
  </si>
  <si>
    <t>CA(15)</t>
  </si>
  <si>
    <t>Chestnut Avenue (15)</t>
  </si>
  <si>
    <t>Leigh Road / Pluto Road</t>
  </si>
  <si>
    <t>DD(A)</t>
  </si>
  <si>
    <t>Dove Dale (A)</t>
  </si>
  <si>
    <t>DD(B)</t>
  </si>
  <si>
    <t>Dove Dale (B)</t>
  </si>
  <si>
    <t>I</t>
  </si>
  <si>
    <t>Hound Corner Fruit Farm</t>
  </si>
  <si>
    <t>AQMA 1</t>
  </si>
  <si>
    <t>Bias adjusted</t>
  </si>
  <si>
    <t>AQMA 2</t>
  </si>
  <si>
    <t>AQMA 3</t>
  </si>
  <si>
    <t>AQMA 4</t>
  </si>
  <si>
    <t>YEAR: 2021</t>
  </si>
  <si>
    <t>Jan-21</t>
  </si>
  <si>
    <t>Feb-21</t>
  </si>
  <si>
    <t>Mar-21</t>
  </si>
  <si>
    <t>Apr-21</t>
  </si>
  <si>
    <t>May-21</t>
  </si>
  <si>
    <t>Jun-21</t>
  </si>
  <si>
    <t>Jul-21</t>
  </si>
  <si>
    <t>Aug-21</t>
  </si>
  <si>
    <t>Sep-21</t>
  </si>
  <si>
    <t>Oct-21</t>
  </si>
  <si>
    <t>Nov-21</t>
  </si>
  <si>
    <t>Dec-21</t>
  </si>
  <si>
    <t>Adjusted</t>
  </si>
  <si>
    <t>WHL</t>
  </si>
  <si>
    <t>Woodhouse Lane</t>
  </si>
  <si>
    <t>Closed</t>
  </si>
  <si>
    <t>-</t>
  </si>
  <si>
    <t>HL3</t>
  </si>
  <si>
    <t>Hamble Lane 3</t>
  </si>
  <si>
    <t>YEAR: 2020</t>
  </si>
  <si>
    <t>Jan-20</t>
  </si>
  <si>
    <t>Feb-20</t>
  </si>
  <si>
    <t>Mar-20*</t>
  </si>
  <si>
    <t>Apr-20*</t>
  </si>
  <si>
    <t>May-20*</t>
  </si>
  <si>
    <t>Jun-20</t>
  </si>
  <si>
    <t>Jul-20</t>
  </si>
  <si>
    <t>Aug-20</t>
  </si>
  <si>
    <t>Sep-20</t>
  </si>
  <si>
    <t>Oct-20</t>
  </si>
  <si>
    <t>Nov-20</t>
  </si>
  <si>
    <t>Dec-20</t>
  </si>
  <si>
    <t>Adjusted (Factor = 0.81)</t>
  </si>
  <si>
    <t>No Sample</t>
  </si>
  <si>
    <t>PMR</t>
  </si>
  <si>
    <t>Portsmouth Road</t>
  </si>
  <si>
    <t>OH3</t>
  </si>
  <si>
    <t>Oak Hill 3</t>
  </si>
  <si>
    <t>DOD</t>
  </si>
  <si>
    <t>Dodwell Lane</t>
  </si>
  <si>
    <t>OH4</t>
  </si>
  <si>
    <t>Oak Hill 4</t>
  </si>
  <si>
    <t>CHR</t>
  </si>
  <si>
    <t>Church Lane</t>
  </si>
  <si>
    <t>CR2</t>
  </si>
  <si>
    <t>Campbell Road 2</t>
  </si>
  <si>
    <t>*Due to lockdown conditions imposed by the Covid-19 outbreak the sampling timetable was disrupted from March to May 2020.  This meant that tubes were used beyond their expiry dates and for longer time periods than recommended.  When analysing data at the year end it was decided that results from this period were not reliable enough to include and they have been removed.</t>
  </si>
  <si>
    <t>YEAR: 2019</t>
  </si>
  <si>
    <t>Jan-19</t>
  </si>
  <si>
    <t>Feb-19</t>
  </si>
  <si>
    <t>Mar-19</t>
  </si>
  <si>
    <t>Apr-19</t>
  </si>
  <si>
    <t>May-19</t>
  </si>
  <si>
    <t>Jun-19</t>
  </si>
  <si>
    <t>Jul-19</t>
  </si>
  <si>
    <t>Aug-19</t>
  </si>
  <si>
    <t>Sep-19</t>
  </si>
  <si>
    <t>Oct-19</t>
  </si>
  <si>
    <t>Nov-19</t>
  </si>
  <si>
    <t>Dec-19</t>
  </si>
  <si>
    <t>Adjusted (Factor = 0.93)</t>
  </si>
  <si>
    <t>YEAR: 2018</t>
  </si>
  <si>
    <t>HSB2(B)</t>
  </si>
  <si>
    <t>High Street Botley 2 (B)*</t>
  </si>
  <si>
    <t>Kings Copse Avenue*</t>
  </si>
  <si>
    <t>Moved</t>
  </si>
  <si>
    <t>Kings Copse Avenue (18)*</t>
  </si>
  <si>
    <t>Bishopstoke Road 2*</t>
  </si>
  <si>
    <t>PC(B)</t>
  </si>
  <si>
    <t>Porteous Crescent (B)</t>
  </si>
  <si>
    <t>CP</t>
  </si>
  <si>
    <t>Coronation Parade</t>
  </si>
  <si>
    <t>BC</t>
  </si>
  <si>
    <t>Beech Close</t>
  </si>
  <si>
    <t>Southampton Road 2*</t>
  </si>
  <si>
    <t>Hamble Lane 3*</t>
  </si>
  <si>
    <t>YEAR: 2017</t>
  </si>
  <si>
    <t>Jan-17</t>
  </si>
  <si>
    <t>Feb-17</t>
  </si>
  <si>
    <t>Mar-17</t>
  </si>
  <si>
    <t>Apr-17</t>
  </si>
  <si>
    <t>May-17</t>
  </si>
  <si>
    <t>Jun-17</t>
  </si>
  <si>
    <t>Jul-17</t>
  </si>
  <si>
    <t>Aug-17</t>
  </si>
  <si>
    <t>Sep-17</t>
  </si>
  <si>
    <t>Oct-17</t>
  </si>
  <si>
    <t>Nov-17</t>
  </si>
  <si>
    <t>Dec-17</t>
  </si>
  <si>
    <t>Adjusted (Factor = 0.87)</t>
  </si>
  <si>
    <t>Oak Hill 2*</t>
  </si>
  <si>
    <t>High Street Botley 2 (B)</t>
  </si>
  <si>
    <t>Upper Northam Close*</t>
  </si>
  <si>
    <t>Southampton Road / Analyser (A)*</t>
  </si>
  <si>
    <t>Southampton Road / Analyser (B)*</t>
  </si>
  <si>
    <t>Southampton Road / Analyser (C)*</t>
  </si>
  <si>
    <t>Southampton Road Analyser (17) (A)*</t>
  </si>
  <si>
    <t>Southampton Road Analyser (17) (B)*</t>
  </si>
  <si>
    <t>Southampton Road Analyser (17) (C)*</t>
  </si>
  <si>
    <t>Nuffield Hospital*</t>
  </si>
  <si>
    <t>DD(C)</t>
  </si>
  <si>
    <t>Dove Dale (C)*</t>
  </si>
  <si>
    <t>Winchester Street</t>
  </si>
  <si>
    <t>Coronation Parade*</t>
  </si>
  <si>
    <t>Beech Close*</t>
  </si>
  <si>
    <t>YEAR: 2016</t>
  </si>
  <si>
    <t>Jan-16</t>
  </si>
  <si>
    <t>Feb-16</t>
  </si>
  <si>
    <t>Mar-16</t>
  </si>
  <si>
    <t>Apr-16</t>
  </si>
  <si>
    <t>May-16</t>
  </si>
  <si>
    <t>Jun-16</t>
  </si>
  <si>
    <t>Jul-16</t>
  </si>
  <si>
    <t>Aug-16</t>
  </si>
  <si>
    <t>Sep-16</t>
  </si>
  <si>
    <t>Oct-16</t>
  </si>
  <si>
    <t>Nov-16</t>
  </si>
  <si>
    <t>Dec-16</t>
  </si>
  <si>
    <t>Adjusted (Factor = 0.92)</t>
  </si>
  <si>
    <t>Oakhill</t>
  </si>
  <si>
    <t>Southampton Road / Analyser (A)</t>
  </si>
  <si>
    <t>Southampton Road / Analyser (B)</t>
  </si>
  <si>
    <t>Southampton Road / Analyser (C)</t>
  </si>
  <si>
    <t>Dove Dale (C)</t>
  </si>
  <si>
    <t>YEAR: 2015</t>
  </si>
  <si>
    <t>Site Type</t>
  </si>
  <si>
    <t>Jan-15</t>
  </si>
  <si>
    <t>Feb-15</t>
  </si>
  <si>
    <t>Mar-15</t>
  </si>
  <si>
    <t>Apr-15</t>
  </si>
  <si>
    <t>May-15</t>
  </si>
  <si>
    <t>Jun-15</t>
  </si>
  <si>
    <t>Jul-15</t>
  </si>
  <si>
    <t>Aug-15</t>
  </si>
  <si>
    <t>Sep-15</t>
  </si>
  <si>
    <t>Oct-15</t>
  </si>
  <si>
    <t>Nov-15</t>
  </si>
  <si>
    <t>Dec-15</t>
  </si>
  <si>
    <t>HSB2</t>
  </si>
  <si>
    <t>High Street Botley 2</t>
  </si>
  <si>
    <t>SRAN</t>
  </si>
  <si>
    <t>Southampton Road / Analyser</t>
  </si>
  <si>
    <t>TP</t>
  </si>
  <si>
    <t>The Point</t>
  </si>
  <si>
    <t>SC</t>
  </si>
  <si>
    <t>Steele Close</t>
  </si>
  <si>
    <t>PC</t>
  </si>
  <si>
    <t xml:space="preserve">Porteous Crescent </t>
  </si>
  <si>
    <t>DD</t>
  </si>
  <si>
    <t>Campbell Road*</t>
  </si>
  <si>
    <t>YEAR: 2014</t>
  </si>
  <si>
    <t>Jan-14</t>
  </si>
  <si>
    <t>Feb-14</t>
  </si>
  <si>
    <t>Mar-14</t>
  </si>
  <si>
    <t>Apr-14</t>
  </si>
  <si>
    <t>May-14</t>
  </si>
  <si>
    <t>Jun-14</t>
  </si>
  <si>
    <t>Jul-14</t>
  </si>
  <si>
    <t>Aug-14</t>
  </si>
  <si>
    <t>Sep-14</t>
  </si>
  <si>
    <t>Oct-14</t>
  </si>
  <si>
    <t>Nov-14</t>
  </si>
  <si>
    <t>Dec-14</t>
  </si>
  <si>
    <t>35.66**</t>
  </si>
  <si>
    <t>28.50**</t>
  </si>
  <si>
    <t>35.84**</t>
  </si>
  <si>
    <t>YEAR: 2013</t>
  </si>
  <si>
    <t>Jan-13</t>
  </si>
  <si>
    <t>Feb-13</t>
  </si>
  <si>
    <t>Mar-13</t>
  </si>
  <si>
    <t>Apr-13</t>
  </si>
  <si>
    <t>May-13</t>
  </si>
  <si>
    <t>Jun-13</t>
  </si>
  <si>
    <t>Jul-13</t>
  </si>
  <si>
    <t>Aug-13</t>
  </si>
  <si>
    <t>Sep-13</t>
  </si>
  <si>
    <t>Oct-13</t>
  </si>
  <si>
    <t>Nov-13</t>
  </si>
  <si>
    <t>Dec-13</t>
  </si>
  <si>
    <t>Adjusted (Factor = 0.95)</t>
  </si>
  <si>
    <t>YEAR: 2012</t>
  </si>
  <si>
    <t>Jan-12</t>
  </si>
  <si>
    <t>Feb-12</t>
  </si>
  <si>
    <t>Mar-12</t>
  </si>
  <si>
    <t>Apr-12</t>
  </si>
  <si>
    <t>May-12</t>
  </si>
  <si>
    <t>Jun-12</t>
  </si>
  <si>
    <t>Jul-12</t>
  </si>
  <si>
    <t>Aug-12</t>
  </si>
  <si>
    <t>Sep-12</t>
  </si>
  <si>
    <t>Oct-12</t>
  </si>
  <si>
    <t>Nov-12</t>
  </si>
  <si>
    <t>Dec-12</t>
  </si>
  <si>
    <t>Adjusted (Factor = 0.96)</t>
  </si>
  <si>
    <t>2577594</t>
  </si>
  <si>
    <t>2577595</t>
  </si>
  <si>
    <t>2577596</t>
  </si>
  <si>
    <t>2577597</t>
  </si>
  <si>
    <t>2577598</t>
  </si>
  <si>
    <t>2577599</t>
  </si>
  <si>
    <t>2577600</t>
  </si>
  <si>
    <t>2577601</t>
  </si>
  <si>
    <t>2577602</t>
  </si>
  <si>
    <t>2577603</t>
  </si>
  <si>
    <t>2577604</t>
  </si>
  <si>
    <t>2577605</t>
  </si>
  <si>
    <t>2577606</t>
  </si>
  <si>
    <t>2577607</t>
  </si>
  <si>
    <t>2577608</t>
  </si>
  <si>
    <t>2577609</t>
  </si>
  <si>
    <t>2577612</t>
  </si>
  <si>
    <t>2577613</t>
  </si>
  <si>
    <t>2577614</t>
  </si>
  <si>
    <t>2577615</t>
  </si>
  <si>
    <t>2577616</t>
  </si>
  <si>
    <t>2577617</t>
  </si>
  <si>
    <t>2577618</t>
  </si>
  <si>
    <t>2577619</t>
  </si>
  <si>
    <t>2577620</t>
  </si>
  <si>
    <t>2577621</t>
  </si>
  <si>
    <t>2577622</t>
  </si>
  <si>
    <t>2577623</t>
  </si>
  <si>
    <t>2577624</t>
  </si>
  <si>
    <t>2577625</t>
  </si>
  <si>
    <t>2577626</t>
  </si>
  <si>
    <t>2577627</t>
  </si>
  <si>
    <t>2577628</t>
  </si>
  <si>
    <t>2577629</t>
  </si>
  <si>
    <t>2577630</t>
  </si>
  <si>
    <t>2577631</t>
  </si>
  <si>
    <t>2577632</t>
  </si>
  <si>
    <t>2577633</t>
  </si>
  <si>
    <t>2577634</t>
  </si>
  <si>
    <t>2577635</t>
  </si>
  <si>
    <t>2577636</t>
  </si>
  <si>
    <t>2577637</t>
  </si>
  <si>
    <t>2577638</t>
  </si>
  <si>
    <t>2577639</t>
  </si>
  <si>
    <t>2577640</t>
  </si>
  <si>
    <t>2577641</t>
  </si>
  <si>
    <t>2577642</t>
  </si>
  <si>
    <t>2577643</t>
  </si>
  <si>
    <t>2577644</t>
  </si>
  <si>
    <t>2577645</t>
  </si>
  <si>
    <t>2577646</t>
  </si>
  <si>
    <t>2577648</t>
  </si>
  <si>
    <t>2577649</t>
  </si>
  <si>
    <t>2577650</t>
  </si>
  <si>
    <t>2577651</t>
  </si>
  <si>
    <t>2577652</t>
  </si>
  <si>
    <t>2577653</t>
  </si>
  <si>
    <t xml:space="preserve">Cells in yellow noted by the laboratory, where results may be compromised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</si>
</sst>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64" formatCode="0.0"/>
    <numFmt numFmtId="165" formatCode="0.000000"/>
    <numFmt numFmtId="166" formatCode="\&lt;0.00"/>
    <numFmt numFmtId="167" formatCode="\&lt;0.000"/>
  </numFmts>
  <fonts count="34">
    <font>
      <sz val="11"/>
      <color theme="1"/>
      <name val="Calibri"/>
      <family val="2"/>
      <scheme val="minor"/>
    </font>
    <font>
      <sz val="10"/>
      <color theme="1"/>
      <name val="Arial"/>
      <family val="2"/>
    </font>
    <font>
      <b/>
      <sz val="10"/>
      <color theme="1"/>
      <name val="Arial"/>
      <family val="2"/>
    </font>
    <font>
      <b/>
      <sz val="10"/>
      <color rgb="FFFF0000"/>
      <name val="Arial"/>
      <family val="2"/>
    </font>
    <font>
      <sz val="10"/>
      <name val="Arial"/>
      <family val="2"/>
    </font>
    <font>
      <sz val="10"/>
      <name val="MS Sans Serif"/>
      <family val="2"/>
    </font>
    <font>
      <sz val="10"/>
      <name val="MS Sans Serif"/>
      <family val="2"/>
    </font>
    <font>
      <sz val="10"/>
      <name val="MS Sans Serif"/>
    </font>
    <font>
      <i/>
      <sz val="10"/>
      <color theme="1"/>
      <name val="Arial"/>
      <family val="2"/>
    </font>
    <font>
      <sz val="8"/>
      <name val="Arial"/>
      <family val="2"/>
    </font>
    <font>
      <sz val="10"/>
      <color rgb="FF000000"/>
      <name val="Arial"/>
      <family val="2"/>
    </font>
    <font>
      <sz val="11"/>
      <color rgb="FF000000"/>
      <name val="Calibri"/>
      <family val="2"/>
      <scheme val="minor"/>
    </font>
    <font>
      <b/>
      <sz val="10"/>
      <name val="Arial"/>
      <family val="2"/>
    </font>
    <font>
      <b/>
      <vertAlign val="subscript"/>
      <sz val="10"/>
      <name val="Arial"/>
      <family val="2"/>
    </font>
    <font>
      <sz val="8"/>
      <name val="Calibri"/>
      <family val="2"/>
      <scheme val="minor"/>
    </font>
    <font>
      <b/>
      <sz val="11"/>
      <color theme="1"/>
      <name val="Calibri"/>
      <family val="2"/>
      <scheme val="minor"/>
    </font>
    <font>
      <b/>
      <sz val="11"/>
      <color theme="0"/>
      <name val="Calibri"/>
      <family val="2"/>
      <scheme val="minor"/>
    </font>
    <font>
      <vertAlign val="superscript"/>
      <sz val="11"/>
      <color theme="1"/>
      <name val="Calibri"/>
      <family val="2"/>
      <scheme val="minor"/>
    </font>
    <font>
      <sz val="12"/>
      <color theme="1"/>
      <name val="Calibri"/>
      <family val="2"/>
      <scheme val="minor"/>
    </font>
    <font>
      <b/>
      <sz val="12"/>
      <color theme="1"/>
      <name val="Calibri"/>
      <family val="2"/>
      <scheme val="minor"/>
    </font>
    <font>
      <b/>
      <sz val="20"/>
      <color theme="1"/>
      <name val="Calibri"/>
      <family val="2"/>
      <scheme val="minor"/>
    </font>
    <font>
      <b/>
      <sz val="11"/>
      <color rgb="FFFFC000"/>
      <name val="Calibri"/>
      <family val="2"/>
      <scheme val="minor"/>
    </font>
    <font>
      <b/>
      <sz val="11"/>
      <color rgb="FFCC0000"/>
      <name val="Calibri"/>
      <family val="2"/>
      <scheme val="minor"/>
    </font>
    <font>
      <sz val="11"/>
      <color rgb="FF222222"/>
      <name val="Calibri"/>
      <family val="2"/>
      <scheme val="minor"/>
    </font>
    <font>
      <b/>
      <sz val="11"/>
      <color theme="4" tint="0.39997558519241921"/>
      <name val="Calibri"/>
      <family val="2"/>
      <scheme val="minor"/>
    </font>
    <font>
      <sz val="10"/>
      <color rgb="FFFF0000"/>
      <name val="Arial"/>
      <family val="2"/>
    </font>
    <font>
      <strike/>
      <sz val="11"/>
      <color theme="1"/>
      <name val="Calibri"/>
      <family val="2"/>
      <scheme val="minor"/>
    </font>
    <font>
      <b/>
      <strike/>
      <sz val="11"/>
      <color theme="1"/>
      <name val="Calibri"/>
      <family val="2"/>
      <scheme val="minor"/>
    </font>
    <font>
      <b/>
      <strike/>
      <sz val="10"/>
      <name val="Arial"/>
      <family val="2"/>
    </font>
    <font>
      <sz val="11"/>
      <color theme="1"/>
      <name val="Arial"/>
      <family val="2"/>
    </font>
    <font>
      <sz val="11"/>
      <color rgb="FF000000"/>
      <name val="Calibri"/>
      <family val="2"/>
    </font>
    <font>
      <b/>
      <sz val="11"/>
      <color theme="1"/>
      <name val="Aptos"/>
      <family val="2"/>
    </font>
    <font>
      <sz val="11"/>
      <color theme="1"/>
      <name val="Aptos"/>
      <family val="2"/>
    </font>
    <font>
      <sz val="11"/>
      <color rgb="FF242424"/>
      <name val="Aptos Narrow"/>
      <charset val="1"/>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2DCDB"/>
        <bgColor rgb="FF000000"/>
      </patternFill>
    </fill>
    <fill>
      <patternFill patternType="solid">
        <fgColor theme="4" tint="0.79998168889431442"/>
        <bgColor theme="4" tint="0.79998168889431442"/>
      </patternFill>
    </fill>
    <fill>
      <patternFill patternType="solid">
        <fgColor theme="4"/>
        <bgColor theme="4"/>
      </patternFill>
    </fill>
    <fill>
      <patternFill patternType="solid">
        <fgColor rgb="FFFFC000"/>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rgb="FFE6B8B7"/>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theme="4" tint="0.39997558519241921"/>
      </right>
      <top style="thin">
        <color theme="4" tint="0.39997558519241921"/>
      </top>
      <bottom style="thin">
        <color theme="4" tint="0.39997558519241921"/>
      </bottom>
      <diagonal/>
    </border>
    <border>
      <left style="thin">
        <color rgb="FF000000"/>
      </left>
      <right style="thin">
        <color rgb="FF000000"/>
      </right>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5">
    <xf numFmtId="0" fontId="0" fillId="0" borderId="0"/>
    <xf numFmtId="0" fontId="5" fillId="0" borderId="0"/>
    <xf numFmtId="0" fontId="6" fillId="0" borderId="0"/>
    <xf numFmtId="0" fontId="7" fillId="0" borderId="0"/>
    <xf numFmtId="0" fontId="5" fillId="0" borderId="0"/>
  </cellStyleXfs>
  <cellXfs count="325">
    <xf numFmtId="0" fontId="0" fillId="0" borderId="0" xfId="0"/>
    <xf numFmtId="0" fontId="1" fillId="2" borderId="1" xfId="0" applyFont="1" applyFill="1" applyBorder="1" applyAlignment="1">
      <alignment horizontal="center" vertical="center"/>
    </xf>
    <xf numFmtId="2" fontId="1" fillId="2" borderId="1" xfId="0" applyNumberFormat="1" applyFont="1" applyFill="1" applyBorder="1" applyAlignment="1">
      <alignment horizontal="center"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17" fontId="2" fillId="2" borderId="1" xfId="0" applyNumberFormat="1" applyFont="1" applyFill="1" applyBorder="1" applyAlignment="1">
      <alignment horizontal="center" vertical="center"/>
    </xf>
    <xf numFmtId="2" fontId="0" fillId="2" borderId="1" xfId="0" applyNumberFormat="1" applyFill="1" applyBorder="1" applyAlignment="1">
      <alignment horizontal="center"/>
    </xf>
    <xf numFmtId="2" fontId="2" fillId="2" borderId="1" xfId="0" applyNumberFormat="1" applyFont="1" applyFill="1" applyBorder="1" applyAlignment="1">
      <alignment horizontal="center" vertical="center"/>
    </xf>
    <xf numFmtId="2" fontId="2" fillId="2" borderId="1" xfId="0" applyNumberFormat="1" applyFont="1" applyFill="1" applyBorder="1" applyAlignment="1">
      <alignment vertical="center"/>
    </xf>
    <xf numFmtId="2" fontId="4" fillId="0" borderId="0" xfId="0" applyNumberFormat="1" applyFont="1" applyAlignment="1">
      <alignment horizontal="center"/>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2" fontId="4" fillId="0" borderId="1" xfId="0" applyNumberFormat="1" applyFont="1" applyBorder="1" applyAlignment="1">
      <alignment horizontal="center"/>
    </xf>
    <xf numFmtId="2" fontId="1" fillId="0" borderId="0" xfId="0" applyNumberFormat="1" applyFont="1" applyAlignment="1">
      <alignment horizontal="center" vertical="center"/>
    </xf>
    <xf numFmtId="2" fontId="1" fillId="3" borderId="1" xfId="0" applyNumberFormat="1" applyFont="1" applyFill="1" applyBorder="1" applyAlignment="1">
      <alignment horizontal="center" vertical="center"/>
    </xf>
    <xf numFmtId="2" fontId="1" fillId="4" borderId="1" xfId="0" applyNumberFormat="1" applyFont="1" applyFill="1" applyBorder="1" applyAlignment="1">
      <alignment horizontal="center" vertical="center"/>
    </xf>
    <xf numFmtId="2" fontId="1" fillId="4" borderId="1" xfId="0" applyNumberFormat="1" applyFont="1" applyFill="1" applyBorder="1" applyAlignment="1">
      <alignment horizontal="center"/>
    </xf>
    <xf numFmtId="2" fontId="1" fillId="0" borderId="1" xfId="0" applyNumberFormat="1" applyFont="1" applyBorder="1" applyAlignment="1">
      <alignment horizontal="center"/>
    </xf>
    <xf numFmtId="2" fontId="4" fillId="0" borderId="0" xfId="3" applyNumberFormat="1" applyFont="1" applyAlignment="1">
      <alignment horizontal="center"/>
    </xf>
    <xf numFmtId="2" fontId="4" fillId="0" borderId="1" xfId="3" applyNumberFormat="1" applyFont="1" applyBorder="1" applyAlignment="1">
      <alignment horizontal="center"/>
    </xf>
    <xf numFmtId="2" fontId="8" fillId="0" borderId="1" xfId="0" applyNumberFormat="1" applyFont="1" applyBorder="1" applyAlignment="1">
      <alignment horizontal="center"/>
    </xf>
    <xf numFmtId="2" fontId="4" fillId="0" borderId="1" xfId="1" applyNumberFormat="1" applyFont="1" applyBorder="1" applyAlignment="1">
      <alignment horizontal="center"/>
    </xf>
    <xf numFmtId="0" fontId="1" fillId="0" borderId="1" xfId="0" applyFont="1" applyBorder="1" applyAlignment="1">
      <alignment horizontal="center"/>
    </xf>
    <xf numFmtId="2" fontId="1" fillId="5" borderId="1" xfId="0" applyNumberFormat="1" applyFont="1" applyFill="1" applyBorder="1" applyAlignment="1">
      <alignment horizontal="center"/>
    </xf>
    <xf numFmtId="2" fontId="1" fillId="5" borderId="1" xfId="0" applyNumberFormat="1" applyFont="1" applyFill="1" applyBorder="1" applyAlignment="1">
      <alignment horizontal="center" vertical="center"/>
    </xf>
    <xf numFmtId="2" fontId="0" fillId="5" borderId="1" xfId="0" applyNumberFormat="1" applyFill="1" applyBorder="1" applyAlignment="1">
      <alignment horizontal="center"/>
    </xf>
    <xf numFmtId="2" fontId="0" fillId="4" borderId="1" xfId="0" applyNumberFormat="1" applyFill="1" applyBorder="1" applyAlignment="1">
      <alignment horizontal="center"/>
    </xf>
    <xf numFmtId="2" fontId="0" fillId="6" borderId="1" xfId="0" applyNumberFormat="1" applyFill="1" applyBorder="1" applyAlignment="1">
      <alignment horizontal="center"/>
    </xf>
    <xf numFmtId="2" fontId="1" fillId="5" borderId="0" xfId="0" applyNumberFormat="1" applyFont="1" applyFill="1" applyAlignment="1">
      <alignment horizontal="center" vertical="center"/>
    </xf>
    <xf numFmtId="2" fontId="1" fillId="6" borderId="1" xfId="0" applyNumberFormat="1" applyFont="1" applyFill="1" applyBorder="1" applyAlignment="1">
      <alignment horizontal="center" vertical="center"/>
    </xf>
    <xf numFmtId="2" fontId="4" fillId="0" borderId="1" xfId="2" applyNumberFormat="1" applyFont="1" applyBorder="1" applyAlignment="1">
      <alignment horizontal="center"/>
    </xf>
    <xf numFmtId="2" fontId="1" fillId="0" borderId="2" xfId="0" applyNumberFormat="1" applyFont="1" applyBorder="1" applyAlignment="1">
      <alignment horizontal="center" vertic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2" fontId="9" fillId="7" borderId="1" xfId="3" applyNumberFormat="1" applyFont="1" applyFill="1" applyBorder="1" applyAlignment="1">
      <alignment horizontal="center"/>
    </xf>
    <xf numFmtId="0" fontId="1" fillId="0" borderId="0" xfId="0" applyFont="1" applyAlignment="1">
      <alignment horizontal="center"/>
    </xf>
    <xf numFmtId="0" fontId="0" fillId="0" borderId="0" xfId="0" applyAlignment="1">
      <alignment horizontal="center"/>
    </xf>
    <xf numFmtId="2" fontId="1" fillId="0" borderId="0" xfId="0" applyNumberFormat="1" applyFont="1" applyAlignment="1">
      <alignment horizontal="center"/>
    </xf>
    <xf numFmtId="2" fontId="9" fillId="0" borderId="0" xfId="3" applyNumberFormat="1" applyFont="1" applyAlignment="1">
      <alignment horizontal="center"/>
    </xf>
    <xf numFmtId="2" fontId="4" fillId="4" borderId="1" xfId="3" applyNumberFormat="1" applyFont="1" applyFill="1" applyBorder="1" applyAlignment="1">
      <alignment horizontal="center"/>
    </xf>
    <xf numFmtId="2" fontId="1" fillId="3" borderId="1" xfId="0" applyNumberFormat="1" applyFont="1" applyFill="1" applyBorder="1" applyAlignment="1">
      <alignment horizontal="center"/>
    </xf>
    <xf numFmtId="0" fontId="0" fillId="0" borderId="1" xfId="0" applyBorder="1" applyAlignment="1">
      <alignment horizontal="center"/>
    </xf>
    <xf numFmtId="2" fontId="4" fillId="0" borderId="3" xfId="3" applyNumberFormat="1" applyFont="1" applyBorder="1" applyAlignment="1">
      <alignment horizontal="center"/>
    </xf>
    <xf numFmtId="2" fontId="1" fillId="0" borderId="3" xfId="0" applyNumberFormat="1" applyFont="1" applyBorder="1" applyAlignment="1">
      <alignment horizontal="center" vertical="center"/>
    </xf>
    <xf numFmtId="0" fontId="1" fillId="5" borderId="2" xfId="0" applyFont="1" applyFill="1" applyBorder="1" applyAlignment="1">
      <alignment horizontal="center"/>
    </xf>
    <xf numFmtId="2" fontId="1" fillId="3" borderId="2" xfId="0" applyNumberFormat="1" applyFont="1" applyFill="1" applyBorder="1" applyAlignment="1">
      <alignment horizontal="center" vertical="center"/>
    </xf>
    <xf numFmtId="2" fontId="1" fillId="4" borderId="2" xfId="0" applyNumberFormat="1" applyFont="1" applyFill="1" applyBorder="1" applyAlignment="1">
      <alignment horizontal="center" vertical="center"/>
    </xf>
    <xf numFmtId="0" fontId="10" fillId="9" borderId="1" xfId="0" applyFont="1" applyFill="1" applyBorder="1" applyAlignment="1">
      <alignment horizontal="center" vertical="center"/>
    </xf>
    <xf numFmtId="2" fontId="10" fillId="0" borderId="1" xfId="0" applyNumberFormat="1" applyFont="1" applyBorder="1" applyAlignment="1">
      <alignment horizontal="center" vertical="center"/>
    </xf>
    <xf numFmtId="2" fontId="4" fillId="0" borderId="8" xfId="0" applyNumberFormat="1" applyFont="1" applyBorder="1" applyAlignment="1">
      <alignment horizontal="center"/>
    </xf>
    <xf numFmtId="2" fontId="4" fillId="9" borderId="9" xfId="0" applyNumberFormat="1" applyFont="1" applyFill="1" applyBorder="1" applyAlignment="1">
      <alignment horizontal="center"/>
    </xf>
    <xf numFmtId="2" fontId="1" fillId="0" borderId="3" xfId="0" applyNumberFormat="1" applyFont="1" applyBorder="1" applyAlignment="1">
      <alignment horizontal="center"/>
    </xf>
    <xf numFmtId="2" fontId="1" fillId="4" borderId="2" xfId="0" applyNumberFormat="1" applyFont="1" applyFill="1" applyBorder="1" applyAlignment="1">
      <alignment vertical="center"/>
    </xf>
    <xf numFmtId="2" fontId="10" fillId="0" borderId="1" xfId="0" applyNumberFormat="1" applyFont="1" applyBorder="1" applyAlignment="1">
      <alignment horizontal="center"/>
    </xf>
    <xf numFmtId="0" fontId="2" fillId="2" borderId="1" xfId="0" applyFont="1" applyFill="1" applyBorder="1" applyAlignment="1">
      <alignment horizontal="center" vertical="center"/>
    </xf>
    <xf numFmtId="0" fontId="1" fillId="0" borderId="8" xfId="0" applyFont="1" applyBorder="1" applyAlignment="1">
      <alignment horizontal="center"/>
    </xf>
    <xf numFmtId="2" fontId="1" fillId="0" borderId="8" xfId="0" applyNumberFormat="1" applyFont="1" applyBorder="1" applyAlignment="1">
      <alignment horizontal="center" vertical="center"/>
    </xf>
    <xf numFmtId="0" fontId="1" fillId="0" borderId="5" xfId="0" applyFont="1" applyBorder="1" applyAlignment="1">
      <alignment horizontal="center"/>
    </xf>
    <xf numFmtId="0" fontId="10" fillId="9" borderId="5" xfId="0" applyFont="1" applyFill="1" applyBorder="1" applyAlignment="1">
      <alignment horizontal="center" vertical="center"/>
    </xf>
    <xf numFmtId="2" fontId="4" fillId="0" borderId="10" xfId="0" applyNumberFormat="1" applyFont="1" applyBorder="1" applyAlignment="1">
      <alignment horizontal="center"/>
    </xf>
    <xf numFmtId="2" fontId="4" fillId="0" borderId="5" xfId="3" applyNumberFormat="1" applyFont="1" applyBorder="1" applyAlignment="1">
      <alignment horizontal="center"/>
    </xf>
    <xf numFmtId="2" fontId="0" fillId="0" borderId="8" xfId="0" applyNumberFormat="1" applyBorder="1" applyAlignment="1">
      <alignment horizontal="center"/>
    </xf>
    <xf numFmtId="2" fontId="4" fillId="0" borderId="8" xfId="3" applyNumberFormat="1" applyFont="1" applyBorder="1" applyAlignment="1">
      <alignment horizontal="center"/>
    </xf>
    <xf numFmtId="2" fontId="10" fillId="0" borderId="8" xfId="0" applyNumberFormat="1" applyFont="1" applyBorder="1" applyAlignment="1">
      <alignment horizontal="center" vertical="center"/>
    </xf>
    <xf numFmtId="2" fontId="1" fillId="0" borderId="8" xfId="0" applyNumberFormat="1" applyFont="1" applyBorder="1" applyAlignment="1">
      <alignment horizontal="center"/>
    </xf>
    <xf numFmtId="0" fontId="4" fillId="0" borderId="8" xfId="0" applyFont="1" applyBorder="1" applyAlignment="1">
      <alignment horizontal="center"/>
    </xf>
    <xf numFmtId="0" fontId="10" fillId="9" borderId="8" xfId="0" applyFont="1" applyFill="1" applyBorder="1" applyAlignment="1">
      <alignment horizontal="center" vertical="center"/>
    </xf>
    <xf numFmtId="0" fontId="11" fillId="0" borderId="8" xfId="0" applyFont="1" applyBorder="1" applyAlignment="1">
      <alignment horizontal="center"/>
    </xf>
    <xf numFmtId="2" fontId="4" fillId="9" borderId="8" xfId="0" applyNumberFormat="1" applyFont="1" applyFill="1" applyBorder="1" applyAlignment="1">
      <alignment horizontal="center"/>
    </xf>
    <xf numFmtId="2" fontId="10" fillId="0" borderId="5" xfId="0" applyNumberFormat="1" applyFont="1" applyBorder="1" applyAlignment="1">
      <alignment horizontal="center" vertical="center"/>
    </xf>
    <xf numFmtId="2" fontId="4" fillId="0" borderId="11" xfId="3" applyNumberFormat="1" applyFont="1" applyBorder="1" applyAlignment="1">
      <alignment horizontal="center"/>
    </xf>
    <xf numFmtId="0" fontId="4" fillId="9" borderId="12" xfId="0" applyFont="1" applyFill="1" applyBorder="1" applyAlignment="1">
      <alignment horizontal="center"/>
    </xf>
    <xf numFmtId="0" fontId="4" fillId="9" borderId="8" xfId="0" applyFont="1" applyFill="1" applyBorder="1" applyAlignment="1">
      <alignment horizontal="center"/>
    </xf>
    <xf numFmtId="0" fontId="8" fillId="2" borderId="1" xfId="0" applyFont="1" applyFill="1" applyBorder="1" applyAlignment="1">
      <alignment horizontal="center" vertical="center"/>
    </xf>
    <xf numFmtId="2" fontId="4" fillId="0" borderId="2" xfId="3" applyNumberFormat="1" applyFont="1" applyBorder="1" applyAlignment="1">
      <alignment horizontal="center"/>
    </xf>
    <xf numFmtId="2" fontId="4" fillId="0" borderId="12" xfId="3" applyNumberFormat="1" applyFont="1" applyBorder="1" applyAlignment="1">
      <alignment horizontal="center"/>
    </xf>
    <xf numFmtId="2" fontId="4" fillId="0" borderId="13" xfId="3" applyNumberFormat="1" applyFont="1" applyBorder="1" applyAlignment="1">
      <alignment horizontal="center"/>
    </xf>
    <xf numFmtId="2" fontId="4" fillId="9" borderId="13" xfId="0" applyNumberFormat="1" applyFont="1" applyFill="1" applyBorder="1" applyAlignment="1">
      <alignment horizontal="center"/>
    </xf>
    <xf numFmtId="2" fontId="1" fillId="0" borderId="11" xfId="0" applyNumberFormat="1" applyFont="1" applyBorder="1" applyAlignment="1">
      <alignment horizontal="center"/>
    </xf>
    <xf numFmtId="2" fontId="1" fillId="0" borderId="14" xfId="0" applyNumberFormat="1" applyFont="1" applyBorder="1" applyAlignment="1">
      <alignment horizontal="center"/>
    </xf>
    <xf numFmtId="0" fontId="1" fillId="2" borderId="3" xfId="0" applyFont="1" applyFill="1" applyBorder="1" applyAlignment="1">
      <alignment horizontal="center" vertical="center"/>
    </xf>
    <xf numFmtId="0" fontId="1" fillId="0" borderId="3" xfId="0" applyFont="1" applyBorder="1" applyAlignment="1">
      <alignment horizontal="center"/>
    </xf>
    <xf numFmtId="0" fontId="1" fillId="0" borderId="11" xfId="0" applyFont="1" applyBorder="1" applyAlignment="1">
      <alignment horizontal="center"/>
    </xf>
    <xf numFmtId="0" fontId="1" fillId="0" borderId="14" xfId="0" applyFont="1" applyBorder="1" applyAlignment="1">
      <alignment horizontal="center"/>
    </xf>
    <xf numFmtId="2" fontId="1" fillId="0" borderId="14" xfId="0" applyNumberFormat="1" applyFont="1" applyBorder="1" applyAlignment="1">
      <alignment horizontal="center" vertical="center"/>
    </xf>
    <xf numFmtId="2" fontId="4" fillId="4" borderId="1" xfId="3" applyNumberFormat="1" applyFont="1" applyFill="1" applyBorder="1" applyAlignment="1">
      <alignment horizontal="center" vertical="center"/>
    </xf>
    <xf numFmtId="2" fontId="4" fillId="0" borderId="14" xfId="3" applyNumberFormat="1" applyFont="1" applyBorder="1" applyAlignment="1">
      <alignment horizontal="center"/>
    </xf>
    <xf numFmtId="0" fontId="4" fillId="0" borderId="14" xfId="0" applyFont="1" applyBorder="1" applyAlignment="1">
      <alignment horizontal="center"/>
    </xf>
    <xf numFmtId="0" fontId="1" fillId="0" borderId="2" xfId="0" applyFont="1" applyBorder="1" applyAlignment="1">
      <alignment horizontal="center" vertical="center"/>
    </xf>
    <xf numFmtId="2" fontId="1" fillId="0" borderId="2" xfId="0" applyNumberFormat="1" applyFont="1" applyBorder="1" applyAlignment="1">
      <alignment horizontal="center"/>
    </xf>
    <xf numFmtId="2" fontId="1" fillId="0" borderId="12" xfId="0" applyNumberFormat="1" applyFont="1" applyBorder="1" applyAlignment="1">
      <alignment horizontal="center"/>
    </xf>
    <xf numFmtId="2" fontId="1" fillId="0" borderId="13" xfId="0" applyNumberFormat="1" applyFont="1" applyBorder="1" applyAlignment="1">
      <alignment horizontal="center"/>
    </xf>
    <xf numFmtId="2" fontId="0" fillId="0" borderId="13" xfId="0" applyNumberFormat="1" applyBorder="1" applyAlignment="1">
      <alignment horizontal="center"/>
    </xf>
    <xf numFmtId="0" fontId="4" fillId="0" borderId="0" xfId="0" applyFont="1" applyAlignment="1">
      <alignment horizont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1" fillId="0" borderId="7" xfId="0" applyFont="1" applyBorder="1" applyAlignment="1">
      <alignment horizontal="left" wrapText="1"/>
    </xf>
    <xf numFmtId="0" fontId="1" fillId="0" borderId="0" xfId="0" applyFont="1" applyAlignment="1">
      <alignment horizontal="left" wrapText="1"/>
    </xf>
    <xf numFmtId="2" fontId="1" fillId="0" borderId="5" xfId="0" applyNumberFormat="1" applyFont="1" applyBorder="1" applyAlignment="1">
      <alignment horizontal="center" vertical="center"/>
    </xf>
    <xf numFmtId="0" fontId="3"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3" xfId="0" applyFont="1" applyFill="1" applyBorder="1" applyAlignment="1">
      <alignment horizontal="center" vertical="center"/>
    </xf>
    <xf numFmtId="0" fontId="4" fillId="0" borderId="1" xfId="0" applyFont="1" applyBorder="1" applyAlignment="1">
      <alignment horizontal="center"/>
    </xf>
    <xf numFmtId="0" fontId="4" fillId="0" borderId="2" xfId="0" applyFont="1" applyBorder="1" applyAlignment="1">
      <alignment horizontal="center"/>
    </xf>
    <xf numFmtId="2" fontId="4" fillId="0" borderId="15" xfId="0" applyNumberFormat="1" applyFont="1" applyBorder="1" applyAlignment="1">
      <alignment horizontal="center"/>
    </xf>
    <xf numFmtId="0" fontId="12" fillId="0" borderId="0" xfId="0" applyFont="1" applyAlignment="1">
      <alignment horizontal="center"/>
    </xf>
    <xf numFmtId="49" fontId="4" fillId="0" borderId="0" xfId="0" applyNumberFormat="1" applyFont="1" applyAlignment="1">
      <alignment wrapText="1"/>
    </xf>
    <xf numFmtId="14" fontId="4" fillId="0" borderId="0" xfId="0" applyNumberFormat="1" applyFont="1" applyAlignment="1">
      <alignment horizontal="center"/>
    </xf>
    <xf numFmtId="0" fontId="0" fillId="0" borderId="0" xfId="0" pivotButton="1"/>
    <xf numFmtId="0" fontId="0" fillId="0" borderId="0" xfId="0" applyAlignment="1">
      <alignment horizontal="left"/>
    </xf>
    <xf numFmtId="0" fontId="0" fillId="10" borderId="16" xfId="0" applyFill="1" applyBorder="1"/>
    <xf numFmtId="0" fontId="0" fillId="0" borderId="16" xfId="0" applyBorder="1"/>
    <xf numFmtId="164" fontId="0" fillId="0" borderId="0" xfId="0" applyNumberFormat="1"/>
    <xf numFmtId="0" fontId="0" fillId="8" borderId="0" xfId="0" applyFill="1"/>
    <xf numFmtId="14" fontId="0" fillId="0" borderId="0" xfId="0" applyNumberFormat="1"/>
    <xf numFmtId="165" fontId="0" fillId="0" borderId="0" xfId="0" applyNumberFormat="1"/>
    <xf numFmtId="0" fontId="0" fillId="0" borderId="11" xfId="0" applyBorder="1"/>
    <xf numFmtId="0" fontId="0" fillId="0" borderId="3" xfId="0" applyBorder="1"/>
    <xf numFmtId="0" fontId="0" fillId="0" borderId="18" xfId="0" applyBorder="1"/>
    <xf numFmtId="0" fontId="0" fillId="0" borderId="6" xfId="0" applyBorder="1"/>
    <xf numFmtId="0" fontId="0" fillId="0" borderId="19" xfId="0" applyBorder="1"/>
    <xf numFmtId="164" fontId="0" fillId="0" borderId="1" xfId="0" applyNumberFormat="1" applyBorder="1"/>
    <xf numFmtId="164" fontId="0" fillId="0" borderId="2" xfId="0" applyNumberFormat="1" applyBorder="1"/>
    <xf numFmtId="164" fontId="0" fillId="0" borderId="5" xfId="0" applyNumberFormat="1" applyBorder="1"/>
    <xf numFmtId="164" fontId="0" fillId="0" borderId="12" xfId="0" applyNumberFormat="1" applyBorder="1"/>
    <xf numFmtId="0" fontId="16" fillId="11" borderId="20" xfId="0" applyFont="1" applyFill="1" applyBorder="1"/>
    <xf numFmtId="0" fontId="15" fillId="0" borderId="0" xfId="0" applyFont="1"/>
    <xf numFmtId="2" fontId="0" fillId="0" borderId="1" xfId="0" applyNumberFormat="1" applyBorder="1"/>
    <xf numFmtId="0" fontId="16" fillId="11" borderId="19" xfId="0" applyFont="1" applyFill="1" applyBorder="1"/>
    <xf numFmtId="0" fontId="0" fillId="0" borderId="21" xfId="0" applyBorder="1"/>
    <xf numFmtId="164" fontId="15" fillId="0" borderId="22" xfId="0" applyNumberFormat="1" applyFont="1" applyBorder="1"/>
    <xf numFmtId="0" fontId="0" fillId="0" borderId="22" xfId="0" applyBorder="1"/>
    <xf numFmtId="0" fontId="0" fillId="0" borderId="23" xfId="0" applyBorder="1"/>
    <xf numFmtId="49" fontId="4" fillId="0" borderId="0" xfId="0" applyNumberFormat="1" applyFont="1" applyAlignment="1">
      <alignment horizontal="center" wrapText="1"/>
    </xf>
    <xf numFmtId="2" fontId="0" fillId="0" borderId="0" xfId="0" applyNumberFormat="1"/>
    <xf numFmtId="0" fontId="12" fillId="2" borderId="18" xfId="0" applyFont="1" applyFill="1" applyBorder="1" applyAlignment="1">
      <alignment horizontal="center" vertical="center"/>
    </xf>
    <xf numFmtId="0" fontId="12" fillId="2" borderId="6" xfId="0" applyFont="1" applyFill="1" applyBorder="1" applyAlignment="1">
      <alignment horizontal="center" vertical="center"/>
    </xf>
    <xf numFmtId="17" fontId="12" fillId="2" borderId="6" xfId="0" applyNumberFormat="1" applyFont="1" applyFill="1" applyBorder="1" applyAlignment="1">
      <alignment horizontal="center" vertical="center"/>
    </xf>
    <xf numFmtId="0" fontId="12" fillId="8" borderId="6" xfId="0" applyFont="1" applyFill="1" applyBorder="1" applyAlignment="1">
      <alignment horizontal="center" vertical="center"/>
    </xf>
    <xf numFmtId="49" fontId="4" fillId="10" borderId="24" xfId="0" applyNumberFormat="1" applyFont="1" applyFill="1" applyBorder="1" applyAlignment="1">
      <alignment horizontal="center" wrapText="1"/>
    </xf>
    <xf numFmtId="49" fontId="4" fillId="0" borderId="24" xfId="0" applyNumberFormat="1" applyFont="1" applyBorder="1" applyAlignment="1">
      <alignment horizontal="center" wrapText="1"/>
    </xf>
    <xf numFmtId="0" fontId="0" fillId="0" borderId="0" xfId="0" applyAlignment="1">
      <alignment wrapText="1"/>
    </xf>
    <xf numFmtId="0" fontId="23" fillId="0" borderId="0" xfId="0" applyFont="1"/>
    <xf numFmtId="0" fontId="0" fillId="0" borderId="25" xfId="0" applyBorder="1"/>
    <xf numFmtId="6" fontId="0" fillId="0" borderId="0" xfId="0" applyNumberFormat="1"/>
    <xf numFmtId="164" fontId="0" fillId="0" borderId="26" xfId="0" applyNumberFormat="1" applyBorder="1"/>
    <xf numFmtId="164" fontId="0" fillId="0" borderId="18" xfId="0" applyNumberFormat="1" applyBorder="1"/>
    <xf numFmtId="166" fontId="25" fillId="0" borderId="0" xfId="0" applyNumberFormat="1" applyFont="1" applyAlignment="1">
      <alignment horizontal="center"/>
    </xf>
    <xf numFmtId="167" fontId="25" fillId="0" borderId="0" xfId="0" applyNumberFormat="1" applyFont="1" applyAlignment="1">
      <alignment horizontal="center"/>
    </xf>
    <xf numFmtId="164" fontId="0" fillId="0" borderId="19" xfId="0" applyNumberFormat="1" applyBorder="1"/>
    <xf numFmtId="0" fontId="0" fillId="0" borderId="1" xfId="0" pivotButton="1" applyBorder="1"/>
    <xf numFmtId="0" fontId="0" fillId="0" borderId="2" xfId="0" applyBorder="1"/>
    <xf numFmtId="0" fontId="0" fillId="0" borderId="4" xfId="0" applyBorder="1"/>
    <xf numFmtId="0" fontId="0" fillId="0" borderId="1" xfId="0" applyBorder="1" applyAlignment="1">
      <alignment horizontal="left"/>
    </xf>
    <xf numFmtId="0" fontId="0" fillId="0" borderId="1" xfId="0" applyBorder="1"/>
    <xf numFmtId="0" fontId="1" fillId="2" borderId="11" xfId="0" applyFont="1" applyFill="1" applyBorder="1" applyAlignment="1">
      <alignment horizontal="center" vertical="center"/>
    </xf>
    <xf numFmtId="0" fontId="1" fillId="2" borderId="5" xfId="0" applyFont="1" applyFill="1" applyBorder="1" applyAlignment="1">
      <alignment horizontal="center" vertical="center"/>
    </xf>
    <xf numFmtId="2" fontId="4" fillId="0" borderId="5" xfId="1" applyNumberFormat="1" applyFont="1" applyBorder="1" applyAlignment="1">
      <alignment horizontal="center"/>
    </xf>
    <xf numFmtId="0" fontId="12" fillId="2" borderId="19" xfId="0" applyFont="1" applyFill="1" applyBorder="1" applyAlignment="1">
      <alignment horizontal="center" vertical="center"/>
    </xf>
    <xf numFmtId="0" fontId="12" fillId="2" borderId="1" xfId="0" applyFont="1" applyFill="1" applyBorder="1" applyAlignment="1">
      <alignment horizontal="center" vertical="center"/>
    </xf>
    <xf numFmtId="17" fontId="12" fillId="2" borderId="1" xfId="0" applyNumberFormat="1" applyFont="1" applyFill="1" applyBorder="1" applyAlignment="1">
      <alignment horizontal="center" vertical="center"/>
    </xf>
    <xf numFmtId="0" fontId="12" fillId="8" borderId="1" xfId="0" applyFont="1" applyFill="1" applyBorder="1" applyAlignment="1">
      <alignment horizontal="center" vertical="center"/>
    </xf>
    <xf numFmtId="164" fontId="4" fillId="10" borderId="1" xfId="3" applyNumberFormat="1" applyFont="1" applyFill="1" applyBorder="1" applyAlignment="1">
      <alignment horizontal="center"/>
    </xf>
    <xf numFmtId="164" fontId="1" fillId="10" borderId="1" xfId="0" applyNumberFormat="1" applyFont="1" applyFill="1" applyBorder="1" applyAlignment="1">
      <alignment horizontal="center" vertical="center"/>
    </xf>
    <xf numFmtId="164" fontId="4" fillId="10" borderId="1" xfId="0" applyNumberFormat="1" applyFont="1" applyFill="1" applyBorder="1" applyAlignment="1">
      <alignment horizontal="center"/>
    </xf>
    <xf numFmtId="164" fontId="4" fillId="10" borderId="3" xfId="3" applyNumberFormat="1" applyFont="1" applyFill="1" applyBorder="1" applyAlignment="1">
      <alignment horizontal="center"/>
    </xf>
    <xf numFmtId="164" fontId="4" fillId="10" borderId="2" xfId="3" applyNumberFormat="1" applyFont="1" applyFill="1" applyBorder="1" applyAlignment="1">
      <alignment horizontal="center"/>
    </xf>
    <xf numFmtId="164" fontId="1" fillId="10" borderId="3" xfId="0" applyNumberFormat="1" applyFont="1" applyFill="1" applyBorder="1" applyAlignment="1">
      <alignment horizontal="center"/>
    </xf>
    <xf numFmtId="164" fontId="4" fillId="0" borderId="1" xfId="3" applyNumberFormat="1" applyFont="1" applyBorder="1" applyAlignment="1">
      <alignment horizontal="center"/>
    </xf>
    <xf numFmtId="164" fontId="1" fillId="0" borderId="1" xfId="0" applyNumberFormat="1" applyFont="1" applyBorder="1" applyAlignment="1">
      <alignment horizontal="center" vertical="center"/>
    </xf>
    <xf numFmtId="164" fontId="4" fillId="0" borderId="1" xfId="0" applyNumberFormat="1" applyFont="1" applyBorder="1" applyAlignment="1">
      <alignment horizontal="center"/>
    </xf>
    <xf numFmtId="164" fontId="4" fillId="0" borderId="3" xfId="3" applyNumberFormat="1" applyFont="1" applyBorder="1" applyAlignment="1">
      <alignment horizontal="center"/>
    </xf>
    <xf numFmtId="164" fontId="4" fillId="0" borderId="2" xfId="3" applyNumberFormat="1" applyFont="1" applyBorder="1" applyAlignment="1">
      <alignment horizontal="center"/>
    </xf>
    <xf numFmtId="164" fontId="1" fillId="0" borderId="3" xfId="0" applyNumberFormat="1" applyFont="1" applyBorder="1" applyAlignment="1">
      <alignment horizontal="center"/>
    </xf>
    <xf numFmtId="164" fontId="4" fillId="10" borderId="2" xfId="0" applyNumberFormat="1" applyFont="1" applyFill="1" applyBorder="1" applyAlignment="1">
      <alignment horizontal="center"/>
    </xf>
    <xf numFmtId="164" fontId="4" fillId="0" borderId="2" xfId="0" applyNumberFormat="1" applyFont="1" applyBorder="1" applyAlignment="1">
      <alignment horizontal="center"/>
    </xf>
    <xf numFmtId="0" fontId="1" fillId="0" borderId="10" xfId="0" applyFont="1" applyBorder="1" applyAlignment="1">
      <alignment horizontal="center"/>
    </xf>
    <xf numFmtId="2" fontId="1" fillId="0" borderId="10" xfId="0" applyNumberFormat="1" applyFont="1" applyBorder="1" applyAlignment="1">
      <alignment horizontal="center" vertical="center"/>
    </xf>
    <xf numFmtId="2" fontId="4" fillId="9" borderId="10" xfId="0" applyNumberFormat="1" applyFont="1" applyFill="1" applyBorder="1" applyAlignment="1">
      <alignment horizontal="center"/>
    </xf>
    <xf numFmtId="2" fontId="1" fillId="0" borderId="10" xfId="0" applyNumberFormat="1" applyFont="1" applyBorder="1" applyAlignment="1">
      <alignment horizontal="center"/>
    </xf>
    <xf numFmtId="2" fontId="4" fillId="9" borderId="28" xfId="0" applyNumberFormat="1" applyFont="1" applyFill="1" applyBorder="1" applyAlignment="1">
      <alignment horizontal="center"/>
    </xf>
    <xf numFmtId="0" fontId="15" fillId="12" borderId="0" xfId="0" applyFont="1" applyFill="1"/>
    <xf numFmtId="0" fontId="1" fillId="10" borderId="1" xfId="0" applyFont="1" applyFill="1" applyBorder="1" applyAlignment="1">
      <alignment horizontal="center" vertical="center"/>
    </xf>
    <xf numFmtId="2" fontId="4" fillId="10" borderId="1" xfId="3" applyNumberFormat="1" applyFont="1" applyFill="1" applyBorder="1" applyAlignment="1">
      <alignment horizontal="center"/>
    </xf>
    <xf numFmtId="2" fontId="1" fillId="10" borderId="1" xfId="0" applyNumberFormat="1" applyFont="1" applyFill="1" applyBorder="1" applyAlignment="1">
      <alignment horizontal="center" vertical="center"/>
    </xf>
    <xf numFmtId="2" fontId="4" fillId="10" borderId="1" xfId="0" applyNumberFormat="1" applyFont="1" applyFill="1" applyBorder="1" applyAlignment="1">
      <alignment horizontal="center"/>
    </xf>
    <xf numFmtId="2" fontId="4" fillId="10" borderId="3" xfId="3" applyNumberFormat="1" applyFont="1" applyFill="1" applyBorder="1" applyAlignment="1">
      <alignment horizontal="center"/>
    </xf>
    <xf numFmtId="2" fontId="4" fillId="10" borderId="2" xfId="3" applyNumberFormat="1" applyFont="1" applyFill="1" applyBorder="1" applyAlignment="1">
      <alignment horizontal="center"/>
    </xf>
    <xf numFmtId="0" fontId="4" fillId="10" borderId="2" xfId="0" applyFont="1" applyFill="1" applyBorder="1" applyAlignment="1">
      <alignment horizontal="center"/>
    </xf>
    <xf numFmtId="2" fontId="1" fillId="10" borderId="3" xfId="0" applyNumberFormat="1" applyFont="1" applyFill="1" applyBorder="1" applyAlignment="1">
      <alignment horizontal="center"/>
    </xf>
    <xf numFmtId="164" fontId="0" fillId="10" borderId="24" xfId="0" applyNumberFormat="1" applyFill="1" applyBorder="1"/>
    <xf numFmtId="164" fontId="0" fillId="10" borderId="27" xfId="0" applyNumberFormat="1" applyFill="1" applyBorder="1"/>
    <xf numFmtId="164" fontId="0" fillId="0" borderId="24" xfId="0" applyNumberFormat="1" applyBorder="1"/>
    <xf numFmtId="0" fontId="4" fillId="0" borderId="24" xfId="0" applyFont="1" applyBorder="1" applyAlignment="1">
      <alignment horizontal="center"/>
    </xf>
    <xf numFmtId="0" fontId="4" fillId="10" borderId="1" xfId="0" applyFont="1" applyFill="1" applyBorder="1" applyAlignment="1">
      <alignment horizontal="center"/>
    </xf>
    <xf numFmtId="0" fontId="26" fillId="0" borderId="0" xfId="0" applyFont="1"/>
    <xf numFmtId="0" fontId="27" fillId="0" borderId="1" xfId="0" applyFont="1" applyBorder="1"/>
    <xf numFmtId="164" fontId="27" fillId="0" borderId="1" xfId="0" applyNumberFormat="1" applyFont="1" applyBorder="1"/>
    <xf numFmtId="0" fontId="26" fillId="0" borderId="1" xfId="0" applyFont="1" applyBorder="1"/>
    <xf numFmtId="164" fontId="26" fillId="0" borderId="1" xfId="0" applyNumberFormat="1" applyFont="1" applyBorder="1"/>
    <xf numFmtId="17" fontId="28" fillId="2" borderId="1" xfId="0" applyNumberFormat="1" applyFont="1" applyFill="1" applyBorder="1" applyAlignment="1">
      <alignment horizontal="center" vertical="center"/>
    </xf>
    <xf numFmtId="164" fontId="26" fillId="10" borderId="24" xfId="0" applyNumberFormat="1" applyFont="1" applyFill="1" applyBorder="1"/>
    <xf numFmtId="164" fontId="26" fillId="0" borderId="24" xfId="0" applyNumberFormat="1" applyFont="1" applyBorder="1"/>
    <xf numFmtId="164" fontId="26" fillId="10" borderId="27" xfId="0" applyNumberFormat="1" applyFont="1" applyFill="1" applyBorder="1"/>
    <xf numFmtId="164" fontId="26" fillId="0" borderId="27" xfId="0" applyNumberFormat="1" applyFont="1" applyBorder="1"/>
    <xf numFmtId="0" fontId="3" fillId="0" borderId="0" xfId="0" applyFont="1" applyAlignment="1">
      <alignment horizontal="left"/>
    </xf>
    <xf numFmtId="0" fontId="0" fillId="10" borderId="24" xfId="0" applyFill="1" applyBorder="1"/>
    <xf numFmtId="0" fontId="0" fillId="0" borderId="24" xfId="0" applyBorder="1"/>
    <xf numFmtId="14" fontId="0" fillId="10" borderId="24" xfId="0" applyNumberFormat="1" applyFill="1" applyBorder="1"/>
    <xf numFmtId="14" fontId="0" fillId="0" borderId="24" xfId="0" applyNumberFormat="1" applyBorder="1"/>
    <xf numFmtId="165" fontId="0" fillId="0" borderId="24" xfId="0" applyNumberFormat="1" applyBorder="1"/>
    <xf numFmtId="165" fontId="0" fillId="10" borderId="24" xfId="0" applyNumberFormat="1" applyFill="1" applyBorder="1"/>
    <xf numFmtId="2" fontId="0" fillId="10" borderId="24" xfId="0" applyNumberFormat="1" applyFill="1" applyBorder="1"/>
    <xf numFmtId="14" fontId="4" fillId="10" borderId="24" xfId="0" applyNumberFormat="1" applyFont="1" applyFill="1" applyBorder="1" applyAlignment="1">
      <alignment horizontal="center"/>
    </xf>
    <xf numFmtId="2" fontId="4" fillId="10" borderId="24" xfId="0" applyNumberFormat="1" applyFont="1" applyFill="1" applyBorder="1" applyAlignment="1">
      <alignment horizontal="center"/>
    </xf>
    <xf numFmtId="2" fontId="0" fillId="0" borderId="24" xfId="0" applyNumberFormat="1" applyBorder="1"/>
    <xf numFmtId="14" fontId="4" fillId="0" borderId="24" xfId="0" applyNumberFormat="1" applyFont="1" applyBorder="1" applyAlignment="1">
      <alignment horizontal="center"/>
    </xf>
    <xf numFmtId="2" fontId="4" fillId="0" borderId="24" xfId="0" applyNumberFormat="1" applyFont="1" applyBorder="1" applyAlignment="1">
      <alignment horizontal="center"/>
    </xf>
    <xf numFmtId="0" fontId="4" fillId="10" borderId="24" xfId="0" applyFont="1" applyFill="1" applyBorder="1" applyAlignment="1">
      <alignment horizontal="center"/>
    </xf>
    <xf numFmtId="166" fontId="25" fillId="0" borderId="24" xfId="0" applyNumberFormat="1" applyFont="1" applyBorder="1" applyAlignment="1">
      <alignment horizontal="center"/>
    </xf>
    <xf numFmtId="167" fontId="25" fillId="0" borderId="24" xfId="0" applyNumberFormat="1" applyFont="1" applyBorder="1" applyAlignment="1">
      <alignment horizontal="center"/>
    </xf>
    <xf numFmtId="166" fontId="25" fillId="10" borderId="24" xfId="0" applyNumberFormat="1" applyFont="1" applyFill="1" applyBorder="1" applyAlignment="1">
      <alignment horizontal="center"/>
    </xf>
    <xf numFmtId="167" fontId="25" fillId="10" borderId="24" xfId="0" applyNumberFormat="1" applyFont="1" applyFill="1" applyBorder="1" applyAlignment="1">
      <alignment horizontal="center"/>
    </xf>
    <xf numFmtId="0" fontId="16" fillId="11" borderId="29" xfId="0" applyFont="1" applyFill="1" applyBorder="1"/>
    <xf numFmtId="0" fontId="0" fillId="10" borderId="30" xfId="0" applyFill="1" applyBorder="1"/>
    <xf numFmtId="49" fontId="4" fillId="10" borderId="30" xfId="0" applyNumberFormat="1" applyFont="1" applyFill="1" applyBorder="1" applyAlignment="1">
      <alignment horizontal="center" wrapText="1"/>
    </xf>
    <xf numFmtId="2" fontId="4" fillId="10" borderId="30" xfId="0" applyNumberFormat="1" applyFont="1" applyFill="1" applyBorder="1" applyAlignment="1">
      <alignment horizontal="center"/>
    </xf>
    <xf numFmtId="14" fontId="4" fillId="10" borderId="30" xfId="0" applyNumberFormat="1" applyFont="1" applyFill="1" applyBorder="1" applyAlignment="1">
      <alignment horizontal="center"/>
    </xf>
    <xf numFmtId="164" fontId="0" fillId="0" borderId="34" xfId="0" applyNumberFormat="1" applyBorder="1"/>
    <xf numFmtId="164" fontId="0" fillId="0" borderId="36" xfId="0" applyNumberFormat="1" applyBorder="1"/>
    <xf numFmtId="164" fontId="0" fillId="0" borderId="37" xfId="0" applyNumberFormat="1" applyBorder="1"/>
    <xf numFmtId="164" fontId="0" fillId="0" borderId="31" xfId="0" applyNumberFormat="1" applyBorder="1"/>
    <xf numFmtId="164" fontId="0" fillId="0" borderId="17" xfId="0" applyNumberFormat="1" applyBorder="1"/>
    <xf numFmtId="164" fontId="0" fillId="0" borderId="32" xfId="0" applyNumberFormat="1" applyBorder="1"/>
    <xf numFmtId="164" fontId="0" fillId="0" borderId="33" xfId="0" applyNumberFormat="1" applyBorder="1"/>
    <xf numFmtId="164" fontId="0" fillId="0" borderId="35" xfId="0" applyNumberFormat="1" applyBorder="1"/>
    <xf numFmtId="0" fontId="0" fillId="0" borderId="25" xfId="0" pivotButton="1" applyBorder="1"/>
    <xf numFmtId="0" fontId="0" fillId="0" borderId="38" xfId="0" applyBorder="1"/>
    <xf numFmtId="0" fontId="0" fillId="0" borderId="39" xfId="0" applyBorder="1"/>
    <xf numFmtId="0" fontId="0" fillId="0" borderId="40" xfId="0" applyBorder="1"/>
    <xf numFmtId="0" fontId="0" fillId="0" borderId="25" xfId="0" applyBorder="1" applyAlignment="1">
      <alignment horizontal="left"/>
    </xf>
    <xf numFmtId="0" fontId="0" fillId="8" borderId="24" xfId="0" applyFill="1" applyBorder="1"/>
    <xf numFmtId="0" fontId="0" fillId="13" borderId="24" xfId="0" applyFill="1" applyBorder="1"/>
    <xf numFmtId="2" fontId="4" fillId="13" borderId="24" xfId="0" applyNumberFormat="1" applyFont="1" applyFill="1" applyBorder="1" applyAlignment="1">
      <alignment horizontal="center"/>
    </xf>
    <xf numFmtId="2" fontId="4" fillId="14" borderId="24" xfId="0" applyNumberFormat="1" applyFont="1" applyFill="1" applyBorder="1" applyAlignment="1">
      <alignment horizontal="center"/>
    </xf>
    <xf numFmtId="166" fontId="25" fillId="14" borderId="24" xfId="0" applyNumberFormat="1" applyFont="1" applyFill="1" applyBorder="1" applyAlignment="1">
      <alignment horizontal="center"/>
    </xf>
    <xf numFmtId="166" fontId="25" fillId="13" borderId="24" xfId="0" applyNumberFormat="1" applyFont="1" applyFill="1" applyBorder="1" applyAlignment="1">
      <alignment horizontal="center"/>
    </xf>
    <xf numFmtId="2" fontId="4" fillId="14" borderId="0" xfId="0" applyNumberFormat="1" applyFont="1" applyFill="1" applyAlignment="1">
      <alignment horizontal="center"/>
    </xf>
    <xf numFmtId="0" fontId="4" fillId="10" borderId="24" xfId="0" applyFont="1" applyFill="1" applyBorder="1" applyAlignment="1">
      <alignment horizontal="right"/>
    </xf>
    <xf numFmtId="2" fontId="4" fillId="10" borderId="24" xfId="0" applyNumberFormat="1" applyFont="1" applyFill="1" applyBorder="1" applyAlignment="1">
      <alignment horizontal="right"/>
    </xf>
    <xf numFmtId="2" fontId="4" fillId="0" borderId="24" xfId="0" applyNumberFormat="1" applyFont="1" applyBorder="1" applyAlignment="1">
      <alignment horizontal="right"/>
    </xf>
    <xf numFmtId="164" fontId="0" fillId="0" borderId="7" xfId="0" applyNumberFormat="1" applyBorder="1"/>
    <xf numFmtId="164" fontId="0" fillId="0" borderId="41" xfId="0" applyNumberFormat="1" applyBorder="1"/>
    <xf numFmtId="164" fontId="0" fillId="0" borderId="11" xfId="0" applyNumberFormat="1" applyBorder="1"/>
    <xf numFmtId="164" fontId="0" fillId="0" borderId="42" xfId="0" applyNumberFormat="1" applyBorder="1"/>
    <xf numFmtId="0" fontId="0" fillId="0" borderId="5" xfId="0" applyBorder="1" applyAlignment="1">
      <alignment horizontal="left"/>
    </xf>
    <xf numFmtId="0" fontId="0" fillId="0" borderId="9" xfId="0" applyBorder="1" applyAlignment="1">
      <alignment horizontal="left"/>
    </xf>
    <xf numFmtId="0" fontId="0" fillId="0" borderId="6" xfId="0" applyBorder="1" applyAlignment="1">
      <alignment horizontal="left"/>
    </xf>
    <xf numFmtId="2" fontId="4" fillId="13" borderId="30" xfId="0" applyNumberFormat="1" applyFont="1" applyFill="1" applyBorder="1" applyAlignment="1">
      <alignment horizontal="center"/>
    </xf>
    <xf numFmtId="2" fontId="4" fillId="10" borderId="29" xfId="0" applyNumberFormat="1" applyFont="1" applyFill="1" applyBorder="1" applyAlignment="1">
      <alignment horizontal="center"/>
    </xf>
    <xf numFmtId="2" fontId="4" fillId="0" borderId="25" xfId="0" applyNumberFormat="1" applyFont="1" applyBorder="1" applyAlignment="1">
      <alignment horizontal="center"/>
    </xf>
    <xf numFmtId="0" fontId="0" fillId="0" borderId="34" xfId="0" applyBorder="1"/>
    <xf numFmtId="164" fontId="26" fillId="0" borderId="36" xfId="0" applyNumberFormat="1" applyFont="1" applyBorder="1"/>
    <xf numFmtId="164" fontId="27" fillId="0" borderId="17" xfId="0" applyNumberFormat="1" applyFont="1" applyBorder="1"/>
    <xf numFmtId="0" fontId="27" fillId="0" borderId="0" xfId="0" applyFont="1"/>
    <xf numFmtId="1" fontId="0" fillId="0" borderId="0" xfId="0" applyNumberFormat="1" applyAlignment="1">
      <alignment horizontal="left"/>
    </xf>
    <xf numFmtId="1" fontId="0" fillId="0" borderId="24" xfId="0" applyNumberFormat="1" applyBorder="1" applyAlignment="1">
      <alignment horizontal="left"/>
    </xf>
    <xf numFmtId="1" fontId="0" fillId="10" borderId="24" xfId="0" applyNumberFormat="1" applyFill="1" applyBorder="1"/>
    <xf numFmtId="1" fontId="0" fillId="0" borderId="24" xfId="0" applyNumberFormat="1" applyBorder="1"/>
    <xf numFmtId="1" fontId="0" fillId="8" borderId="24" xfId="0" applyNumberFormat="1" applyFill="1" applyBorder="1"/>
    <xf numFmtId="1" fontId="4" fillId="10" borderId="24" xfId="0" applyNumberFormat="1" applyFont="1" applyFill="1" applyBorder="1" applyAlignment="1">
      <alignment horizontal="center"/>
    </xf>
    <xf numFmtId="1" fontId="0" fillId="0" borderId="0" xfId="0" applyNumberFormat="1"/>
    <xf numFmtId="1" fontId="0" fillId="10" borderId="30" xfId="0" applyNumberFormat="1" applyFill="1" applyBorder="1"/>
    <xf numFmtId="0" fontId="16" fillId="11" borderId="43" xfId="0" applyFont="1" applyFill="1" applyBorder="1"/>
    <xf numFmtId="0" fontId="16" fillId="11" borderId="44" xfId="0" applyFont="1" applyFill="1" applyBorder="1"/>
    <xf numFmtId="0" fontId="0" fillId="0" borderId="33" xfId="0" applyBorder="1" applyAlignment="1">
      <alignment horizontal="left"/>
    </xf>
    <xf numFmtId="2" fontId="1" fillId="0" borderId="12" xfId="0" applyNumberFormat="1" applyFont="1" applyBorder="1" applyAlignment="1">
      <alignment horizontal="center" vertical="center"/>
    </xf>
    <xf numFmtId="2" fontId="1" fillId="0" borderId="42" xfId="0" applyNumberFormat="1" applyFont="1" applyBorder="1" applyAlignment="1">
      <alignment horizontal="center" vertical="center"/>
    </xf>
    <xf numFmtId="2" fontId="1" fillId="0" borderId="19" xfId="0" applyNumberFormat="1" applyFont="1" applyBorder="1" applyAlignment="1">
      <alignment horizontal="center" vertical="center"/>
    </xf>
    <xf numFmtId="2" fontId="9" fillId="0" borderId="5" xfId="3" applyNumberFormat="1" applyFont="1" applyBorder="1" applyAlignment="1">
      <alignment horizontal="center"/>
    </xf>
    <xf numFmtId="0" fontId="29" fillId="15" borderId="1" xfId="0" applyFont="1" applyFill="1" applyBorder="1" applyAlignment="1" applyProtection="1">
      <alignment horizontal="center" vertical="center"/>
      <protection locked="0"/>
    </xf>
    <xf numFmtId="0" fontId="0" fillId="0" borderId="24" xfId="0" applyBorder="1" applyAlignment="1">
      <alignment horizontal="left"/>
    </xf>
    <xf numFmtId="0" fontId="0" fillId="10" borderId="0" xfId="0" applyFill="1"/>
    <xf numFmtId="2" fontId="4" fillId="8" borderId="0" xfId="0" applyNumberFormat="1" applyFont="1" applyFill="1" applyAlignment="1">
      <alignment horizontal="center"/>
    </xf>
    <xf numFmtId="0" fontId="30" fillId="0" borderId="0" xfId="0" applyFont="1" applyAlignment="1">
      <alignment vertical="center"/>
    </xf>
    <xf numFmtId="2" fontId="1" fillId="2" borderId="2" xfId="0" applyNumberFormat="1" applyFont="1" applyFill="1" applyBorder="1" applyAlignment="1">
      <alignment horizontal="center" vertical="center"/>
    </xf>
    <xf numFmtId="2" fontId="1" fillId="2" borderId="5" xfId="0" applyNumberFormat="1" applyFont="1" applyFill="1" applyBorder="1" applyAlignment="1">
      <alignment horizontal="center" vertical="center"/>
    </xf>
    <xf numFmtId="2" fontId="1" fillId="2" borderId="12" xfId="0" applyNumberFormat="1" applyFont="1" applyFill="1" applyBorder="1" applyAlignment="1">
      <alignment horizontal="center" vertical="center"/>
    </xf>
    <xf numFmtId="17" fontId="12" fillId="2" borderId="19" xfId="0" applyNumberFormat="1" applyFont="1" applyFill="1" applyBorder="1" applyAlignment="1">
      <alignment horizontal="center" vertical="center"/>
    </xf>
    <xf numFmtId="0" fontId="1" fillId="0" borderId="5" xfId="0" applyFont="1" applyBorder="1" applyAlignment="1">
      <alignment horizontal="center" vertical="center"/>
    </xf>
    <xf numFmtId="2" fontId="1" fillId="2" borderId="2" xfId="0" applyNumberFormat="1" applyFont="1" applyFill="1" applyBorder="1" applyAlignment="1">
      <alignment horizontal="center"/>
    </xf>
    <xf numFmtId="2" fontId="0" fillId="2" borderId="5" xfId="0" applyNumberFormat="1" applyFill="1" applyBorder="1" applyAlignment="1">
      <alignment horizontal="center"/>
    </xf>
    <xf numFmtId="2" fontId="1" fillId="2" borderId="12" xfId="0" applyNumberFormat="1" applyFont="1" applyFill="1" applyBorder="1" applyAlignment="1">
      <alignment horizontal="center"/>
    </xf>
    <xf numFmtId="164" fontId="0" fillId="8" borderId="25" xfId="0" applyNumberFormat="1" applyFill="1" applyBorder="1"/>
    <xf numFmtId="164" fontId="0" fillId="8" borderId="33" xfId="0" applyNumberFormat="1" applyFill="1" applyBorder="1"/>
    <xf numFmtId="49" fontId="4" fillId="0" borderId="0" xfId="3" applyNumberFormat="1" applyFont="1" applyAlignment="1">
      <alignment horizontal="center" wrapText="1"/>
    </xf>
    <xf numFmtId="0" fontId="4" fillId="0" borderId="0" xfId="3" applyFont="1" applyAlignment="1">
      <alignment horizontal="center"/>
    </xf>
    <xf numFmtId="14" fontId="4" fillId="0" borderId="0" xfId="3" applyNumberFormat="1" applyFont="1" applyAlignment="1">
      <alignment horizontal="center"/>
    </xf>
    <xf numFmtId="166" fontId="25" fillId="0" borderId="0" xfId="3" applyNumberFormat="1" applyFont="1" applyAlignment="1">
      <alignment horizontal="center"/>
    </xf>
    <xf numFmtId="167" fontId="25" fillId="0" borderId="0" xfId="3" applyNumberFormat="1" applyFont="1" applyAlignment="1">
      <alignment horizontal="center"/>
    </xf>
    <xf numFmtId="0" fontId="31" fillId="0" borderId="0" xfId="0" applyFont="1"/>
    <xf numFmtId="0" fontId="31" fillId="0" borderId="25" xfId="0" applyFont="1" applyBorder="1" applyAlignment="1">
      <alignment vertical="center" wrapText="1"/>
    </xf>
    <xf numFmtId="0" fontId="31" fillId="0" borderId="40" xfId="0" applyFont="1" applyBorder="1" applyAlignment="1">
      <alignment vertical="center" wrapText="1"/>
    </xf>
    <xf numFmtId="0" fontId="31" fillId="0" borderId="23" xfId="0" applyFont="1" applyBorder="1" applyAlignment="1">
      <alignment vertical="center" wrapText="1"/>
    </xf>
    <xf numFmtId="0" fontId="32" fillId="0" borderId="37" xfId="0" applyFont="1" applyBorder="1" applyAlignment="1">
      <alignment vertical="center" wrapText="1"/>
    </xf>
    <xf numFmtId="17" fontId="32" fillId="0" borderId="37" xfId="0" applyNumberFormat="1" applyFont="1" applyBorder="1" applyAlignment="1">
      <alignment vertical="center" wrapText="1"/>
    </xf>
    <xf numFmtId="164" fontId="0" fillId="6" borderId="17" xfId="0" applyNumberFormat="1" applyFill="1" applyBorder="1"/>
    <xf numFmtId="0" fontId="4" fillId="0" borderId="0" xfId="0" applyFont="1" applyAlignment="1">
      <alignment wrapText="1"/>
    </xf>
    <xf numFmtId="0" fontId="25" fillId="0" borderId="0" xfId="0" applyFont="1" applyAlignment="1">
      <alignment horizontal="center"/>
    </xf>
    <xf numFmtId="0" fontId="33" fillId="0" borderId="0" xfId="0" applyFont="1"/>
    <xf numFmtId="0" fontId="18" fillId="0" borderId="17" xfId="0" applyFont="1" applyBorder="1" applyAlignment="1">
      <alignment wrapText="1"/>
    </xf>
    <xf numFmtId="0" fontId="0" fillId="0" borderId="17" xfId="0" applyBorder="1" applyAlignment="1">
      <alignment wrapText="1"/>
    </xf>
    <xf numFmtId="0" fontId="0" fillId="0" borderId="0" xfId="0" applyAlignment="1">
      <alignment wrapText="1"/>
    </xf>
    <xf numFmtId="0" fontId="3" fillId="0" borderId="0" xfId="0" applyFont="1" applyAlignment="1">
      <alignment horizontal="left"/>
    </xf>
    <xf numFmtId="0" fontId="0" fillId="0" borderId="0" xfId="0" applyNumberFormat="1"/>
    <xf numFmtId="49" fontId="4" fillId="0" borderId="0" xfId="3" applyNumberFormat="1" applyFont="1" applyAlignment="1" applyProtection="1">
      <alignment horizontal="center" wrapText="1"/>
    </xf>
    <xf numFmtId="2" fontId="4" fillId="8" borderId="0" xfId="3" applyNumberFormat="1" applyFont="1" applyFill="1" applyBorder="1" applyAlignment="1" applyProtection="1">
      <alignment horizontal="center"/>
    </xf>
    <xf numFmtId="0" fontId="4" fillId="0" borderId="0" xfId="3" applyNumberFormat="1" applyFont="1" applyFill="1" applyBorder="1" applyAlignment="1" applyProtection="1">
      <alignment horizontal="center"/>
    </xf>
    <xf numFmtId="2" fontId="4" fillId="0" borderId="0" xfId="3" applyNumberFormat="1" applyFont="1" applyFill="1" applyBorder="1" applyAlignment="1" applyProtection="1">
      <alignment horizontal="center"/>
    </xf>
    <xf numFmtId="14" fontId="4" fillId="0" borderId="0" xfId="3" applyNumberFormat="1" applyFont="1" applyFill="1" applyBorder="1" applyAlignment="1" applyProtection="1">
      <alignment horizontal="center"/>
    </xf>
    <xf numFmtId="164" fontId="0" fillId="0" borderId="0" xfId="0" applyNumberFormat="1" applyBorder="1"/>
    <xf numFmtId="164" fontId="0" fillId="8" borderId="0" xfId="0" applyNumberFormat="1" applyFill="1" applyBorder="1"/>
    <xf numFmtId="164" fontId="0" fillId="6" borderId="0" xfId="0" applyNumberFormat="1" applyFill="1" applyBorder="1"/>
  </cellXfs>
  <cellStyles count="5">
    <cellStyle name="Normal" xfId="0" builtinId="0"/>
    <cellStyle name="Normal 2" xfId="1" xr:uid="{00000000-0005-0000-0000-000002000000}"/>
    <cellStyle name="Normal 3" xfId="2" xr:uid="{00000000-0005-0000-0000-000003000000}"/>
    <cellStyle name="Normal 3 2" xfId="3" xr:uid="{00000000-0005-0000-0000-000004000000}"/>
    <cellStyle name="Normal 3 3" xfId="4" xr:uid="{00000000-0005-0000-0000-000005000000}"/>
  </cellStyles>
  <dxfs count="462">
    <dxf>
      <fill>
        <patternFill patternType="solid">
          <bgColor rgb="FFFFFF00"/>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0.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indexed="64"/>
        </top>
        <bottom style="thin">
          <color rgb="FF000000"/>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dxf>
    <dxf>
      <numFmt numFmtId="164" formatCode="0.0"/>
    </dxf>
    <dxf>
      <numFmt numFmtId="164"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top style="thin">
          <color indexed="64"/>
        </top>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vertical/>
        <horizontal/>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9" formatCode="dd/mm/yyyy"/>
    </dxf>
    <dxf>
      <numFmt numFmtId="19" formatCode="dd/mm/yyyy"/>
    </dxf>
    <dxf>
      <numFmt numFmtId="19" formatCode="dd/mm/yyyy"/>
    </dxf>
    <dxf>
      <numFmt numFmtId="19" formatCode="dd/mm/yyyy"/>
    </dxf>
    <dxf>
      <numFmt numFmtId="2" formatCode="0.00"/>
    </dxf>
    <dxf>
      <numFmt numFmtId="2" formatCode="0.00"/>
    </dxf>
    <dxf>
      <numFmt numFmtId="0" formatCode="Genera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4" formatCode="0.0"/>
    </dxf>
    <dxf>
      <numFmt numFmtId="164"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30" formatCode="@"/>
      <fill>
        <patternFill patternType="solid">
          <fgColor theme="4" tint="0.79998168889431442"/>
          <bgColor theme="4" tint="0.79998168889431442"/>
        </patternFill>
      </fill>
      <alignment horizontal="center"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0.0"/>
    </dxf>
    <dxf>
      <border>
        <left style="thin">
          <color rgb="FF9C0006"/>
        </left>
        <right style="thin">
          <color rgb="FF9C0006"/>
        </right>
        <top style="thin">
          <color rgb="FF9C0006"/>
        </top>
        <bottom style="thin">
          <color rgb="FF9C0006"/>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rgb="FFFFFF00"/>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alignment horizontal="left" vertical="bottom" textRotation="0" wrapText="0" indent="0" justifyLastLine="0" shrinkToFit="0" readingOrder="0"/>
    </dxf>
    <dxf>
      <border outline="0">
        <right style="medium">
          <color indexed="64"/>
        </right>
        <bottom style="medium">
          <color indexed="64"/>
        </bottom>
      </border>
    </dxf>
    <dxf>
      <alignment horizontal="left" vertical="bottom" textRotation="0" wrapText="0" indent="0" justifyLastLine="0" shrinkToFit="0" readingOrder="0"/>
    </dxf>
    <dxf>
      <border outline="0">
        <right style="medium">
          <color rgb="FF000000"/>
        </right>
        <bottom style="medium">
          <color rgb="FF000000"/>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vertical/>
        <horizontal/>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9" formatCode="dd/mm/yyyy"/>
    </dxf>
    <dxf>
      <numFmt numFmtId="19" formatCode="dd/mm/yyyy"/>
    </dxf>
    <dxf>
      <numFmt numFmtId="19" formatCode="dd/mm/yyyy"/>
    </dxf>
    <dxf>
      <numFmt numFmtId="19" formatCode="dd/mm/yyyy"/>
    </dxf>
    <dxf>
      <numFmt numFmtId="2" formatCode="0.00"/>
    </dxf>
    <dxf>
      <numFmt numFmtId="2" formatCode="0.00"/>
    </dxf>
    <dxf>
      <numFmt numFmtId="0" formatCode="General"/>
    </dxf>
    <dxf>
      <numFmt numFmtId="164" formatCode="0.0"/>
    </dxf>
    <dxf>
      <numFmt numFmtId="164"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164" formatCode="0.0"/>
    </dxf>
    <dxf>
      <numFmt numFmtId="30" formatCode="@"/>
      <fill>
        <patternFill>
          <bgColor theme="1"/>
        </patternFill>
      </fill>
    </dxf>
    <dxf>
      <fill>
        <patternFill>
          <bgColor theme="4" tint="0.79998168889431442"/>
        </patternFill>
      </fill>
    </dxf>
    <dxf>
      <font>
        <color rgb="FF9C0006"/>
      </font>
      <fill>
        <patternFill>
          <bgColor rgb="FFFFC7CE"/>
        </patternFill>
      </fill>
    </dxf>
  </dxfs>
  <tableStyles count="0" defaultTableStyle="TableStyleMedium2" defaultPivotStyle="PivotStyleLight16"/>
  <colors>
    <mruColors>
      <color rgb="FFCC0000"/>
      <color rgb="FFFFC000"/>
      <color rgb="FFFF006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[EBC-Diffusion-Tubes_includes-November-2024_uploaded 16 December 2024.xlsx]2023_OW!PivotTable3</c:name>
    <c:fmtId val="0"/>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'2023_OW'!$P$3:$P$4</c:f>
              <c:strCache>
                <c:ptCount val="1"/>
                <c:pt idx="0">
                  <c:v>Jan</c:v>
                </c:pt>
              </c:strCache>
            </c:strRef>
          </c:tx>
          <c:spPr>
            <a:ln w="28575" cap="rnd">
              <a:solidFill>
                <a:schemeClr val="accent1"/>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'2023_OW'!$P$5:$P$65</c:f>
              <c:numCache>
                <c:formatCode>0.0</c:formatCode>
                <c:ptCount val="60"/>
                <c:pt idx="0">
                  <c:v>29.193186340014847</c:v>
                </c:pt>
                <c:pt idx="1">
                  <c:v>12.270043247007434</c:v>
                </c:pt>
                <c:pt idx="2">
                  <c:v>30.680025254397233</c:v>
                </c:pt>
                <c:pt idx="3">
                  <c:v>39.589784357900598</c:v>
                </c:pt>
                <c:pt idx="4">
                  <c:v>23.267941541977937</c:v>
                </c:pt>
                <c:pt idx="5">
                  <c:v>37.525473981145332</c:v>
                </c:pt>
                <c:pt idx="6">
                  <c:v>37.603807559450154</c:v>
                </c:pt>
                <c:pt idx="7">
                  <c:v>38.237868946151686</c:v>
                </c:pt>
                <c:pt idx="8">
                  <c:v>29.085065593324433</c:v>
                </c:pt>
                <c:pt idx="9">
                  <c:v>28.623261420687147</c:v>
                </c:pt>
                <c:pt idx="10">
                  <c:v>44.455173035058209</c:v>
                </c:pt>
                <c:pt idx="11">
                  <c:v>23.343097365063088</c:v>
                </c:pt>
                <c:pt idx="12">
                  <c:v>32.888558344383092</c:v>
                </c:pt>
                <c:pt idx="13">
                  <c:v>28.314780663604616</c:v>
                </c:pt>
                <c:pt idx="14">
                  <c:v>23.528833614946635</c:v>
                </c:pt>
                <c:pt idx="15">
                  <c:v>36.43174237153027</c:v>
                </c:pt>
                <c:pt idx="16">
                  <c:v>34.637613248178212</c:v>
                </c:pt>
                <c:pt idx="17">
                  <c:v>28.43801331386064</c:v>
                </c:pt>
                <c:pt idx="18">
                  <c:v>22.201533069868407</c:v>
                </c:pt>
                <c:pt idx="19">
                  <c:v>34.343019699066126</c:v>
                </c:pt>
                <c:pt idx="20">
                  <c:v>38.879466924047144</c:v>
                </c:pt>
                <c:pt idx="21">
                  <c:v>25.188459082927469</c:v>
                </c:pt>
                <c:pt idx="22">
                  <c:v>21.080746276041619</c:v>
                </c:pt>
                <c:pt idx="23">
                  <c:v>27.679377922946063</c:v>
                </c:pt>
                <c:pt idx="24">
                  <c:v>33.678827606696835</c:v>
                </c:pt>
                <c:pt idx="25">
                  <c:v>31.022123972665376</c:v>
                </c:pt>
                <c:pt idx="26">
                  <c:v>25.698538057998427</c:v>
                </c:pt>
                <c:pt idx="27">
                  <c:v>36.947702057083873</c:v>
                </c:pt>
                <c:pt idx="28">
                  <c:v>36.603125559201985</c:v>
                </c:pt>
                <c:pt idx="29">
                  <c:v>31.555833581868082</c:v>
                </c:pt>
                <c:pt idx="30">
                  <c:v>21.442330922377522</c:v>
                </c:pt>
                <c:pt idx="31">
                  <c:v>34.09491277769731</c:v>
                </c:pt>
                <c:pt idx="32">
                  <c:v>21.791153530684145</c:v>
                </c:pt>
                <c:pt idx="33">
                  <c:v>37.84687179741114</c:v>
                </c:pt>
                <c:pt idx="34">
                  <c:v>48.763144031291496</c:v>
                </c:pt>
                <c:pt idx="35">
                  <c:v>21.071941841682566</c:v>
                </c:pt>
                <c:pt idx="36">
                  <c:v>27.574763526106537</c:v>
                </c:pt>
                <c:pt idx="37">
                  <c:v>21.131011981380766</c:v>
                </c:pt>
                <c:pt idx="38">
                  <c:v>21.914812089880861</c:v>
                </c:pt>
                <c:pt idx="39">
                  <c:v>31.455177143422311</c:v>
                </c:pt>
                <c:pt idx="40">
                  <c:v>43.608652903617383</c:v>
                </c:pt>
                <c:pt idx="41">
                  <c:v>32.823758169931239</c:v>
                </c:pt>
                <c:pt idx="42">
                  <c:v>22.26198334782827</c:v>
                </c:pt>
                <c:pt idx="43">
                  <c:v>20.969352056664047</c:v>
                </c:pt>
                <c:pt idx="44">
                  <c:v>21.728516465766152</c:v>
                </c:pt>
                <c:pt idx="45">
                  <c:v>48.697526649264752</c:v>
                </c:pt>
                <c:pt idx="46">
                  <c:v>44.698108685927373</c:v>
                </c:pt>
                <c:pt idx="47">
                  <c:v>35.53798478899143</c:v>
                </c:pt>
                <c:pt idx="48">
                  <c:v>36.094674753296765</c:v>
                </c:pt>
                <c:pt idx="49">
                  <c:v>37.346394571347425</c:v>
                </c:pt>
                <c:pt idx="50">
                  <c:v>30.67510811751859</c:v>
                </c:pt>
                <c:pt idx="51">
                  <c:v>32.481467917148656</c:v>
                </c:pt>
                <c:pt idx="52">
                  <c:v>26.548916668743413</c:v>
                </c:pt>
                <c:pt idx="53">
                  <c:v>26.672018291620905</c:v>
                </c:pt>
                <c:pt idx="54">
                  <c:v>25.174281879860654</c:v>
                </c:pt>
                <c:pt idx="55">
                  <c:v>32.00164997639304</c:v>
                </c:pt>
                <c:pt idx="56">
                  <c:v>30.454434265901259</c:v>
                </c:pt>
                <c:pt idx="57">
                  <c:v>39.211764969055935</c:v>
                </c:pt>
                <c:pt idx="58">
                  <c:v>22.229537752675771</c:v>
                </c:pt>
                <c:pt idx="59">
                  <c:v>31.530614283586502</c:v>
                </c:pt>
              </c:numCache>
            </c:numRef>
          </c:val>
          <c:smooth val="0"/>
          <c:extLst>
            <c:ext xmlns:c16="http://schemas.microsoft.com/office/drawing/2014/chart" uri="{C3380CC4-5D6E-409C-BE32-E72D297353CC}">
              <c16:uniqueId val="{00000000-F72A-4545-9577-C78F48E0F832}"/>
            </c:ext>
          </c:extLst>
        </c:ser>
        <c:ser>
          <c:idx val="1"/>
          <c:order val="1"/>
          <c:tx>
            <c:strRef>
              <c:f>'2023_OW'!$Q$3:$Q$4</c:f>
              <c:strCache>
                <c:ptCount val="1"/>
                <c:pt idx="0">
                  <c:v>Feb</c:v>
                </c:pt>
              </c:strCache>
            </c:strRef>
          </c:tx>
          <c:spPr>
            <a:ln w="28575" cap="rnd">
              <a:solidFill>
                <a:schemeClr val="accent2"/>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'2023_OW'!$Q$5:$Q$65</c:f>
              <c:numCache>
                <c:formatCode>0.0</c:formatCode>
                <c:ptCount val="60"/>
                <c:pt idx="0">
                  <c:v>27.265541284402886</c:v>
                </c:pt>
                <c:pt idx="1">
                  <c:v>11.076684738209218</c:v>
                </c:pt>
                <c:pt idx="2">
                  <c:v>31.723951046351313</c:v>
                </c:pt>
                <c:pt idx="3">
                  <c:v>44.097651351555669</c:v>
                </c:pt>
                <c:pt idx="4">
                  <c:v>25.368837658479194</c:v>
                </c:pt>
                <c:pt idx="5">
                  <c:v>35.474740757273288</c:v>
                </c:pt>
                <c:pt idx="6">
                  <c:v>38.037000520490722</c:v>
                </c:pt>
                <c:pt idx="7">
                  <c:v>38.244454193937479</c:v>
                </c:pt>
                <c:pt idx="8">
                  <c:v>29.668322972135368</c:v>
                </c:pt>
                <c:pt idx="9">
                  <c:v>28.383046039604778</c:v>
                </c:pt>
                <c:pt idx="10">
                  <c:v>39.747620430060536</c:v>
                </c:pt>
                <c:pt idx="11">
                  <c:v>21.186964074805577</c:v>
                </c:pt>
                <c:pt idx="12">
                  <c:v>28.335218856872153</c:v>
                </c:pt>
                <c:pt idx="13">
                  <c:v>29.263163522944655</c:v>
                </c:pt>
                <c:pt idx="14">
                  <c:v>24.494246337653625</c:v>
                </c:pt>
                <c:pt idx="15">
                  <c:v>32.336395864836312</c:v>
                </c:pt>
                <c:pt idx="16">
                  <c:v>33.562534623979083</c:v>
                </c:pt>
                <c:pt idx="17">
                  <c:v>32.291356382318817</c:v>
                </c:pt>
                <c:pt idx="18">
                  <c:v>20.298153320454777</c:v>
                </c:pt>
                <c:pt idx="19">
                  <c:v>35.391410485554417</c:v>
                </c:pt>
                <c:pt idx="20">
                  <c:v>44.081536628360247</c:v>
                </c:pt>
                <c:pt idx="21">
                  <c:v>22.722224262879262</c:v>
                </c:pt>
                <c:pt idx="22">
                  <c:v>22.767304382335865</c:v>
                </c:pt>
                <c:pt idx="23">
                  <c:v>28.869620014395441</c:v>
                </c:pt>
                <c:pt idx="24">
                  <c:v>35.59545686980163</c:v>
                </c:pt>
                <c:pt idx="25">
                  <c:v>35.222220402087942</c:v>
                </c:pt>
                <c:pt idx="26">
                  <c:v>27.982672022615453</c:v>
                </c:pt>
                <c:pt idx="27">
                  <c:v>33.541212181380651</c:v>
                </c:pt>
                <c:pt idx="28">
                  <c:v>43.336506128510564</c:v>
                </c:pt>
                <c:pt idx="29">
                  <c:v>30.151578556392966</c:v>
                </c:pt>
                <c:pt idx="30">
                  <c:v>24.566114920897604</c:v>
                </c:pt>
                <c:pt idx="31">
                  <c:v>31.61381335977379</c:v>
                </c:pt>
                <c:pt idx="32">
                  <c:v>27.958773054739304</c:v>
                </c:pt>
                <c:pt idx="33">
                  <c:v>40.862027057216146</c:v>
                </c:pt>
                <c:pt idx="34">
                  <c:v>51.620584833062928</c:v>
                </c:pt>
                <c:pt idx="35">
                  <c:v>20.34004308637131</c:v>
                </c:pt>
                <c:pt idx="36">
                  <c:v>30.631561672321979</c:v>
                </c:pt>
                <c:pt idx="37">
                  <c:v>20.119630705087342</c:v>
                </c:pt>
                <c:pt idx="38">
                  <c:v>20.764188740901997</c:v>
                </c:pt>
                <c:pt idx="39">
                  <c:v>34.315552412154254</c:v>
                </c:pt>
                <c:pt idx="40">
                  <c:v>45.200825018607205</c:v>
                </c:pt>
                <c:pt idx="41">
                  <c:v>31.5710916987201</c:v>
                </c:pt>
                <c:pt idx="42">
                  <c:v>20.459656845755077</c:v>
                </c:pt>
                <c:pt idx="43">
                  <c:v>23.218951225552214</c:v>
                </c:pt>
                <c:pt idx="44">
                  <c:v>24.240912106958564</c:v>
                </c:pt>
                <c:pt idx="46">
                  <c:v>45.5284318918835</c:v>
                </c:pt>
                <c:pt idx="47">
                  <c:v>40.774981050755663</c:v>
                </c:pt>
                <c:pt idx="48">
                  <c:v>39.588948502639404</c:v>
                </c:pt>
                <c:pt idx="49">
                  <c:v>39.179971761909655</c:v>
                </c:pt>
                <c:pt idx="50">
                  <c:v>31.713028885421984</c:v>
                </c:pt>
                <c:pt idx="51">
                  <c:v>32.861897321428572</c:v>
                </c:pt>
                <c:pt idx="52">
                  <c:v>26.293296678797287</c:v>
                </c:pt>
                <c:pt idx="53">
                  <c:v>29.748636600046641</c:v>
                </c:pt>
                <c:pt idx="54">
                  <c:v>25.414127349730567</c:v>
                </c:pt>
                <c:pt idx="55">
                  <c:v>31.982129631926494</c:v>
                </c:pt>
                <c:pt idx="56">
                  <c:v>28.379282186209426</c:v>
                </c:pt>
                <c:pt idx="57">
                  <c:v>36.017468429648858</c:v>
                </c:pt>
                <c:pt idx="58">
                  <c:v>20.68000347576066</c:v>
                </c:pt>
                <c:pt idx="59">
                  <c:v>30.456537326754415</c:v>
                </c:pt>
              </c:numCache>
            </c:numRef>
          </c:val>
          <c:smooth val="0"/>
          <c:extLst>
            <c:ext xmlns:c16="http://schemas.microsoft.com/office/drawing/2014/chart" uri="{C3380CC4-5D6E-409C-BE32-E72D297353CC}">
              <c16:uniqueId val="{00000055-F72A-4545-9577-C78F48E0F832}"/>
            </c:ext>
          </c:extLst>
        </c:ser>
        <c:ser>
          <c:idx val="2"/>
          <c:order val="2"/>
          <c:tx>
            <c:strRef>
              <c:f>'2023_OW'!$R$3:$R$4</c:f>
              <c:strCache>
                <c:ptCount val="1"/>
                <c:pt idx="0">
                  <c:v>Mar</c:v>
                </c:pt>
              </c:strCache>
            </c:strRef>
          </c:tx>
          <c:spPr>
            <a:ln w="28575" cap="rnd">
              <a:solidFill>
                <a:schemeClr val="accent3"/>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'2023_OW'!$R$5:$R$65</c:f>
              <c:numCache>
                <c:formatCode>0.0</c:formatCode>
                <c:ptCount val="60"/>
                <c:pt idx="0">
                  <c:v>21.719120647484147</c:v>
                </c:pt>
                <c:pt idx="1">
                  <c:v>9.214826001312943</c:v>
                </c:pt>
                <c:pt idx="3">
                  <c:v>35.338352899110127</c:v>
                </c:pt>
                <c:pt idx="4">
                  <c:v>21.019896162798222</c:v>
                </c:pt>
                <c:pt idx="5">
                  <c:v>28.450479656368358</c:v>
                </c:pt>
                <c:pt idx="6">
                  <c:v>31.98774555435676</c:v>
                </c:pt>
                <c:pt idx="8">
                  <c:v>22.863685163443204</c:v>
                </c:pt>
                <c:pt idx="9">
                  <c:v>23.44182711824141</c:v>
                </c:pt>
                <c:pt idx="10">
                  <c:v>40.618105967120464</c:v>
                </c:pt>
                <c:pt idx="11">
                  <c:v>16.27950292514172</c:v>
                </c:pt>
                <c:pt idx="12">
                  <c:v>25.364331681694523</c:v>
                </c:pt>
                <c:pt idx="13">
                  <c:v>20.912431496625903</c:v>
                </c:pt>
                <c:pt idx="14">
                  <c:v>19.539602601588292</c:v>
                </c:pt>
                <c:pt idx="15">
                  <c:v>26.79663630215974</c:v>
                </c:pt>
                <c:pt idx="16">
                  <c:v>25.154504211030339</c:v>
                </c:pt>
                <c:pt idx="18">
                  <c:v>0.45981022856121112</c:v>
                </c:pt>
                <c:pt idx="19">
                  <c:v>27.929646582040558</c:v>
                </c:pt>
                <c:pt idx="20">
                  <c:v>33.20921154571986</c:v>
                </c:pt>
                <c:pt idx="22">
                  <c:v>16.773730690468966</c:v>
                </c:pt>
                <c:pt idx="23">
                  <c:v>24.653512289137929</c:v>
                </c:pt>
                <c:pt idx="24">
                  <c:v>30.656918738579318</c:v>
                </c:pt>
                <c:pt idx="25">
                  <c:v>25.315969731274993</c:v>
                </c:pt>
                <c:pt idx="26">
                  <c:v>18.140308628473154</c:v>
                </c:pt>
                <c:pt idx="27">
                  <c:v>29.466588141822111</c:v>
                </c:pt>
                <c:pt idx="28">
                  <c:v>37.590981718353333</c:v>
                </c:pt>
                <c:pt idx="29">
                  <c:v>24.780979908491261</c:v>
                </c:pt>
                <c:pt idx="30">
                  <c:v>20.251697505077356</c:v>
                </c:pt>
                <c:pt idx="32">
                  <c:v>19.72649847794202</c:v>
                </c:pt>
                <c:pt idx="33">
                  <c:v>32.159636464768717</c:v>
                </c:pt>
                <c:pt idx="34">
                  <c:v>42.553608247429182</c:v>
                </c:pt>
                <c:pt idx="35">
                  <c:v>14.484310324247378</c:v>
                </c:pt>
                <c:pt idx="36">
                  <c:v>24.462269850744569</c:v>
                </c:pt>
                <c:pt idx="37">
                  <c:v>17.891264376950531</c:v>
                </c:pt>
                <c:pt idx="38">
                  <c:v>20.859412677569246</c:v>
                </c:pt>
                <c:pt idx="39">
                  <c:v>35.545017385603387</c:v>
                </c:pt>
                <c:pt idx="40">
                  <c:v>22.125272380500729</c:v>
                </c:pt>
                <c:pt idx="41">
                  <c:v>25.227612708379336</c:v>
                </c:pt>
                <c:pt idx="42">
                  <c:v>20.989975330257607</c:v>
                </c:pt>
                <c:pt idx="43">
                  <c:v>20.875006764285928</c:v>
                </c:pt>
                <c:pt idx="44">
                  <c:v>20.250891691864037</c:v>
                </c:pt>
                <c:pt idx="45">
                  <c:v>49.586273128804372</c:v>
                </c:pt>
                <c:pt idx="46">
                  <c:v>39.707897595036016</c:v>
                </c:pt>
                <c:pt idx="47">
                  <c:v>34.904401885324674</c:v>
                </c:pt>
                <c:pt idx="48">
                  <c:v>34.034254519415825</c:v>
                </c:pt>
                <c:pt idx="49">
                  <c:v>34.231269017364582</c:v>
                </c:pt>
                <c:pt idx="50">
                  <c:v>21.388834099455561</c:v>
                </c:pt>
                <c:pt idx="51">
                  <c:v>23.947011949023029</c:v>
                </c:pt>
                <c:pt idx="52">
                  <c:v>20.245252794462601</c:v>
                </c:pt>
                <c:pt idx="53">
                  <c:v>19.769087075858046</c:v>
                </c:pt>
                <c:pt idx="54">
                  <c:v>20.590062452762449</c:v>
                </c:pt>
                <c:pt idx="55">
                  <c:v>25.272135341035355</c:v>
                </c:pt>
                <c:pt idx="56">
                  <c:v>22.547225091368652</c:v>
                </c:pt>
                <c:pt idx="57">
                  <c:v>30.265968171874693</c:v>
                </c:pt>
                <c:pt idx="58">
                  <c:v>14.096944185213903</c:v>
                </c:pt>
                <c:pt idx="59">
                  <c:v>25.973077978637647</c:v>
                </c:pt>
              </c:numCache>
            </c:numRef>
          </c:val>
          <c:smooth val="0"/>
          <c:extLst>
            <c:ext xmlns:c16="http://schemas.microsoft.com/office/drawing/2014/chart" uri="{C3380CC4-5D6E-409C-BE32-E72D297353CC}">
              <c16:uniqueId val="{00000056-F72A-4545-9577-C78F48E0F832}"/>
            </c:ext>
          </c:extLst>
        </c:ser>
        <c:ser>
          <c:idx val="3"/>
          <c:order val="3"/>
          <c:tx>
            <c:strRef>
              <c:f>'2023_OW'!$S$3:$S$4</c:f>
              <c:strCache>
                <c:ptCount val="1"/>
                <c:pt idx="0">
                  <c:v>Apr</c:v>
                </c:pt>
              </c:strCache>
            </c:strRef>
          </c:tx>
          <c:spPr>
            <a:ln w="28575" cap="rnd">
              <a:solidFill>
                <a:schemeClr val="accent4"/>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'2023_OW'!$S$5:$S$65</c:f>
              <c:numCache>
                <c:formatCode>0.0</c:formatCode>
                <c:ptCount val="60"/>
                <c:pt idx="0">
                  <c:v>6.2199900862484796</c:v>
                </c:pt>
                <c:pt idx="1">
                  <c:v>7.6745872378410471</c:v>
                </c:pt>
                <c:pt idx="2">
                  <c:v>23.921281511041844</c:v>
                </c:pt>
                <c:pt idx="3">
                  <c:v>40.661047543504694</c:v>
                </c:pt>
                <c:pt idx="4">
                  <c:v>19.628424158276562</c:v>
                </c:pt>
                <c:pt idx="5">
                  <c:v>29.544220674613822</c:v>
                </c:pt>
                <c:pt idx="6">
                  <c:v>26.229702842697314</c:v>
                </c:pt>
                <c:pt idx="7">
                  <c:v>32.162301858733279</c:v>
                </c:pt>
                <c:pt idx="8">
                  <c:v>22.812885077696961</c:v>
                </c:pt>
                <c:pt idx="9">
                  <c:v>22.347290034703718</c:v>
                </c:pt>
                <c:pt idx="10">
                  <c:v>32.479189356585771</c:v>
                </c:pt>
                <c:pt idx="12">
                  <c:v>22.317973535532591</c:v>
                </c:pt>
                <c:pt idx="13">
                  <c:v>19.913489352206156</c:v>
                </c:pt>
                <c:pt idx="14">
                  <c:v>17.758828252786568</c:v>
                </c:pt>
                <c:pt idx="15">
                  <c:v>27.376819094360727</c:v>
                </c:pt>
                <c:pt idx="16">
                  <c:v>28.854302074808228</c:v>
                </c:pt>
                <c:pt idx="17">
                  <c:v>27.359070470712524</c:v>
                </c:pt>
                <c:pt idx="18">
                  <c:v>31.355579025662813</c:v>
                </c:pt>
                <c:pt idx="19">
                  <c:v>25.617173024013994</c:v>
                </c:pt>
                <c:pt idx="20">
                  <c:v>36.214176311680376</c:v>
                </c:pt>
                <c:pt idx="21">
                  <c:v>17.310435730927079</c:v>
                </c:pt>
                <c:pt idx="22">
                  <c:v>17.331756395005375</c:v>
                </c:pt>
                <c:pt idx="24">
                  <c:v>30.922703587100045</c:v>
                </c:pt>
                <c:pt idx="25">
                  <c:v>29.243843827464847</c:v>
                </c:pt>
                <c:pt idx="26">
                  <c:v>22.504869767789742</c:v>
                </c:pt>
                <c:pt idx="27">
                  <c:v>29.428024789289328</c:v>
                </c:pt>
                <c:pt idx="28">
                  <c:v>37.374756155009116</c:v>
                </c:pt>
                <c:pt idx="29">
                  <c:v>2.6401234598512451</c:v>
                </c:pt>
                <c:pt idx="30">
                  <c:v>20.895342852889794</c:v>
                </c:pt>
                <c:pt idx="31">
                  <c:v>27.51663610230008</c:v>
                </c:pt>
                <c:pt idx="32">
                  <c:v>19.789711693398903</c:v>
                </c:pt>
                <c:pt idx="33">
                  <c:v>33.518442356789166</c:v>
                </c:pt>
                <c:pt idx="34">
                  <c:v>44.937926726478672</c:v>
                </c:pt>
                <c:pt idx="35">
                  <c:v>13.814941987306705</c:v>
                </c:pt>
                <c:pt idx="36">
                  <c:v>26.60127900059857</c:v>
                </c:pt>
                <c:pt idx="37">
                  <c:v>17.577742359268555</c:v>
                </c:pt>
                <c:pt idx="38">
                  <c:v>18.910182954035431</c:v>
                </c:pt>
                <c:pt idx="39">
                  <c:v>28.077364402576467</c:v>
                </c:pt>
                <c:pt idx="40">
                  <c:v>40.234305262897877</c:v>
                </c:pt>
                <c:pt idx="41">
                  <c:v>24.35281606345918</c:v>
                </c:pt>
                <c:pt idx="42">
                  <c:v>22.32959315730368</c:v>
                </c:pt>
                <c:pt idx="43">
                  <c:v>22.657066567499172</c:v>
                </c:pt>
                <c:pt idx="44">
                  <c:v>0.6344797322425243</c:v>
                </c:pt>
                <c:pt idx="46">
                  <c:v>39.211052331491523</c:v>
                </c:pt>
                <c:pt idx="47">
                  <c:v>34.462342990378218</c:v>
                </c:pt>
                <c:pt idx="48">
                  <c:v>34.421389522772301</c:v>
                </c:pt>
                <c:pt idx="49">
                  <c:v>35.260935608693579</c:v>
                </c:pt>
                <c:pt idx="50">
                  <c:v>20.052774817202792</c:v>
                </c:pt>
                <c:pt idx="51">
                  <c:v>26.84483307308815</c:v>
                </c:pt>
                <c:pt idx="52">
                  <c:v>21.612709242364268</c:v>
                </c:pt>
                <c:pt idx="53">
                  <c:v>22.329039567632019</c:v>
                </c:pt>
                <c:pt idx="54">
                  <c:v>22.062974018246855</c:v>
                </c:pt>
                <c:pt idx="55">
                  <c:v>22.791295383016159</c:v>
                </c:pt>
                <c:pt idx="56">
                  <c:v>20.545390907739662</c:v>
                </c:pt>
                <c:pt idx="57">
                  <c:v>27.507766455933957</c:v>
                </c:pt>
                <c:pt idx="58">
                  <c:v>14.469872570408651</c:v>
                </c:pt>
                <c:pt idx="59">
                  <c:v>23.816604952044752</c:v>
                </c:pt>
              </c:numCache>
            </c:numRef>
          </c:val>
          <c:smooth val="0"/>
          <c:extLst>
            <c:ext xmlns:c16="http://schemas.microsoft.com/office/drawing/2014/chart" uri="{C3380CC4-5D6E-409C-BE32-E72D297353CC}">
              <c16:uniqueId val="{00000057-F72A-4545-9577-C78F48E0F832}"/>
            </c:ext>
          </c:extLst>
        </c:ser>
        <c:ser>
          <c:idx val="4"/>
          <c:order val="4"/>
          <c:tx>
            <c:strRef>
              <c:f>'2023_OW'!$T$3:$T$4</c:f>
              <c:strCache>
                <c:ptCount val="1"/>
                <c:pt idx="0">
                  <c:v>May</c:v>
                </c:pt>
              </c:strCache>
            </c:strRef>
          </c:tx>
          <c:spPr>
            <a:ln w="28575" cap="rnd">
              <a:solidFill>
                <a:schemeClr val="accent5"/>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'2023_OW'!$T$5:$T$65</c:f>
              <c:numCache>
                <c:formatCode>0.0</c:formatCode>
                <c:ptCount val="60"/>
                <c:pt idx="0">
                  <c:v>15.897889132169013</c:v>
                </c:pt>
                <c:pt idx="1">
                  <c:v>5.6328401025968819</c:v>
                </c:pt>
                <c:pt idx="2">
                  <c:v>18.559765232530296</c:v>
                </c:pt>
                <c:pt idx="3">
                  <c:v>38.740493397328194</c:v>
                </c:pt>
                <c:pt idx="4">
                  <c:v>15.890791872106844</c:v>
                </c:pt>
                <c:pt idx="5">
                  <c:v>27.337257799665892</c:v>
                </c:pt>
                <c:pt idx="6">
                  <c:v>23.791725442374776</c:v>
                </c:pt>
                <c:pt idx="7">
                  <c:v>24.943516762487</c:v>
                </c:pt>
                <c:pt idx="8">
                  <c:v>18.046611891248403</c:v>
                </c:pt>
                <c:pt idx="9">
                  <c:v>16.961460875627253</c:v>
                </c:pt>
                <c:pt idx="10">
                  <c:v>21.863710267579975</c:v>
                </c:pt>
                <c:pt idx="11">
                  <c:v>11.464978758293114</c:v>
                </c:pt>
                <c:pt idx="12">
                  <c:v>15.328492421034868</c:v>
                </c:pt>
                <c:pt idx="13">
                  <c:v>19.302822779452125</c:v>
                </c:pt>
                <c:pt idx="14">
                  <c:v>13.580258324622731</c:v>
                </c:pt>
                <c:pt idx="15">
                  <c:v>20.704227707005408</c:v>
                </c:pt>
                <c:pt idx="16">
                  <c:v>24.429726705296144</c:v>
                </c:pt>
                <c:pt idx="17">
                  <c:v>30.72464523832879</c:v>
                </c:pt>
                <c:pt idx="18">
                  <c:v>9.1475423306767603</c:v>
                </c:pt>
                <c:pt idx="19">
                  <c:v>28.486726707301077</c:v>
                </c:pt>
                <c:pt idx="20">
                  <c:v>41.591244961936781</c:v>
                </c:pt>
                <c:pt idx="21">
                  <c:v>17.007467343435689</c:v>
                </c:pt>
                <c:pt idx="22">
                  <c:v>14.398834067325252</c:v>
                </c:pt>
                <c:pt idx="23">
                  <c:v>3.6562856431952482</c:v>
                </c:pt>
                <c:pt idx="24">
                  <c:v>30.073756061168595</c:v>
                </c:pt>
                <c:pt idx="25">
                  <c:v>25.106565375242308</c:v>
                </c:pt>
                <c:pt idx="26">
                  <c:v>17.745597850426361</c:v>
                </c:pt>
                <c:pt idx="27">
                  <c:v>26.091941612373645</c:v>
                </c:pt>
                <c:pt idx="28">
                  <c:v>27.0931703187306</c:v>
                </c:pt>
                <c:pt idx="29">
                  <c:v>19.40512350597497</c:v>
                </c:pt>
                <c:pt idx="30">
                  <c:v>13.835751070823868</c:v>
                </c:pt>
                <c:pt idx="31">
                  <c:v>27.861127454639519</c:v>
                </c:pt>
                <c:pt idx="32">
                  <c:v>16.528891323837133</c:v>
                </c:pt>
                <c:pt idx="33">
                  <c:v>42.928654845688001</c:v>
                </c:pt>
                <c:pt idx="34">
                  <c:v>22.172619432498863</c:v>
                </c:pt>
                <c:pt idx="35">
                  <c:v>10.236770000748239</c:v>
                </c:pt>
                <c:pt idx="36">
                  <c:v>20.416447997610508</c:v>
                </c:pt>
                <c:pt idx="38">
                  <c:v>14.677911250561818</c:v>
                </c:pt>
                <c:pt idx="39">
                  <c:v>25.18868006166992</c:v>
                </c:pt>
                <c:pt idx="40">
                  <c:v>35.888580168614602</c:v>
                </c:pt>
                <c:pt idx="41">
                  <c:v>17.718446616431621</c:v>
                </c:pt>
                <c:pt idx="42">
                  <c:v>14.738849103588647</c:v>
                </c:pt>
                <c:pt idx="43">
                  <c:v>14.122160856572888</c:v>
                </c:pt>
                <c:pt idx="44">
                  <c:v>35.665136952189172</c:v>
                </c:pt>
                <c:pt idx="45">
                  <c:v>34.651942113890925</c:v>
                </c:pt>
                <c:pt idx="46">
                  <c:v>35.355912452374255</c:v>
                </c:pt>
                <c:pt idx="47">
                  <c:v>27.389238389169471</c:v>
                </c:pt>
                <c:pt idx="48">
                  <c:v>26.135867390115205</c:v>
                </c:pt>
                <c:pt idx="49">
                  <c:v>26.361885111249261</c:v>
                </c:pt>
                <c:pt idx="50">
                  <c:v>15.729466998754214</c:v>
                </c:pt>
                <c:pt idx="51">
                  <c:v>19.57599392869081</c:v>
                </c:pt>
                <c:pt idx="52">
                  <c:v>16.094761715054684</c:v>
                </c:pt>
                <c:pt idx="53">
                  <c:v>16.46475623723985</c:v>
                </c:pt>
                <c:pt idx="54">
                  <c:v>16.300314227379776</c:v>
                </c:pt>
                <c:pt idx="55">
                  <c:v>19.498679907413642</c:v>
                </c:pt>
                <c:pt idx="56">
                  <c:v>15.521219597116044</c:v>
                </c:pt>
                <c:pt idx="57">
                  <c:v>25.345255845219452</c:v>
                </c:pt>
                <c:pt idx="58">
                  <c:v>11.47467140761383</c:v>
                </c:pt>
                <c:pt idx="59">
                  <c:v>24.009360865778632</c:v>
                </c:pt>
              </c:numCache>
            </c:numRef>
          </c:val>
          <c:smooth val="0"/>
          <c:extLst>
            <c:ext xmlns:c16="http://schemas.microsoft.com/office/drawing/2014/chart" uri="{C3380CC4-5D6E-409C-BE32-E72D297353CC}">
              <c16:uniqueId val="{00000058-F72A-4545-9577-C78F48E0F832}"/>
            </c:ext>
          </c:extLst>
        </c:ser>
        <c:dLbls>
          <c:showLegendKey val="0"/>
          <c:showVal val="0"/>
          <c:showCatName val="0"/>
          <c:showSerName val="0"/>
          <c:showPercent val="0"/>
          <c:showBubbleSize val="0"/>
        </c:dLbls>
        <c:smooth val="0"/>
        <c:axId val="443309536"/>
        <c:axId val="443310256"/>
      </c:lineChart>
      <c:catAx>
        <c:axId val="44330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10256"/>
        <c:crosses val="autoZero"/>
        <c:auto val="1"/>
        <c:lblAlgn val="ctr"/>
        <c:lblOffset val="100"/>
        <c:noMultiLvlLbl val="0"/>
      </c:catAx>
      <c:valAx>
        <c:axId val="443310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09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19</xdr:col>
      <xdr:colOff>234950</xdr:colOff>
      <xdr:row>104</xdr:row>
      <xdr:rowOff>84136</xdr:rowOff>
    </xdr:from>
    <xdr:to>
      <xdr:col>28</xdr:col>
      <xdr:colOff>196850</xdr:colOff>
      <xdr:row>127</xdr:row>
      <xdr:rowOff>174624</xdr:rowOff>
    </xdr:to>
    <xdr:graphicFrame macro="">
      <xdr:nvGraphicFramePr>
        <xdr:cNvPr id="2" name="Chart 1">
          <a:extLst>
            <a:ext uri="{FF2B5EF4-FFF2-40B4-BE49-F238E27FC236}">
              <a16:creationId xmlns:a16="http://schemas.microsoft.com/office/drawing/2014/main" id="{89E19D93-0F26-C7AF-96A5-293F71C280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393700</xdr:colOff>
      <xdr:row>1</xdr:row>
      <xdr:rowOff>37645</xdr:rowOff>
    </xdr:from>
    <xdr:to>
      <xdr:col>17</xdr:col>
      <xdr:colOff>570278</xdr:colOff>
      <xdr:row>8</xdr:row>
      <xdr:rowOff>153759</xdr:rowOff>
    </xdr:to>
    <xdr:pic>
      <xdr:nvPicPr>
        <xdr:cNvPr id="3" name="Picture 2">
          <a:extLst>
            <a:ext uri="{FF2B5EF4-FFF2-40B4-BE49-F238E27FC236}">
              <a16:creationId xmlns:a16="http://schemas.microsoft.com/office/drawing/2014/main" id="{902EE2CB-1DFD-8719-4B58-7DC81F4BC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3879" y="228145"/>
          <a:ext cx="2625863" cy="1354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598714</xdr:colOff>
      <xdr:row>7</xdr:row>
      <xdr:rowOff>64028</xdr:rowOff>
    </xdr:from>
    <xdr:to>
      <xdr:col>44</xdr:col>
      <xdr:colOff>201177</xdr:colOff>
      <xdr:row>57</xdr:row>
      <xdr:rowOff>26945</xdr:rowOff>
    </xdr:to>
    <xdr:pic>
      <xdr:nvPicPr>
        <xdr:cNvPr id="2" name="Picture 1">
          <a:extLst>
            <a:ext uri="{FF2B5EF4-FFF2-40B4-BE49-F238E27FC236}">
              <a16:creationId xmlns:a16="http://schemas.microsoft.com/office/drawing/2014/main" id="{967D7F67-9C9B-4F81-3053-C1C59E5ECC7C}"/>
            </a:ext>
          </a:extLst>
        </xdr:cNvPr>
        <xdr:cNvPicPr>
          <a:picLocks noChangeAspect="1"/>
        </xdr:cNvPicPr>
      </xdr:nvPicPr>
      <xdr:blipFill>
        <a:blip xmlns:r="http://schemas.openxmlformats.org/officeDocument/2006/relationships" r:embed="rId1"/>
        <a:stretch>
          <a:fillRect/>
        </a:stretch>
      </xdr:blipFill>
      <xdr:spPr>
        <a:xfrm>
          <a:off x="11443607" y="1370314"/>
          <a:ext cx="6341174" cy="881073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274.71340335648" createdVersion="8" refreshedVersion="8" minRefreshableVersion="3" recordCount="631" xr:uid="{E46FFC00-8DF6-4EE7-9166-C8D810C1E49B}">
  <cacheSource type="worksheet">
    <worksheetSource name="Table82"/>
  </cacheSource>
  <cacheFields count="12">
    <cacheField name="Site Name" numFmtId="0">
      <sharedItems/>
    </cacheField>
    <cacheField name="Site ID" numFmtId="0">
      <sharedItems/>
    </cacheField>
    <cacheField name="Index" numFmtId="0">
      <sharedItems count="66">
        <s v="HSB - High Street Botley"/>
        <s v="HSB2A - High Street Botley 2 (A)"/>
        <s v="KCA - Kings Copse Avenue"/>
        <s v="GR - Grange Road"/>
        <s v="PAV - Pavilion Road"/>
        <s v="WSRB - Winchester Street Railway Bridge"/>
        <s v="UNC - Upper Northam Close"/>
        <s v="BDG - Bridge Road"/>
        <s v="BDG2 - Bridge Road 2"/>
        <s v="OH2 - Oakhill 2 (Bridge)"/>
        <s v="OH - Oakhill (Prov)"/>
        <s v="PH2 - Providence Hill 2"/>
        <s v="PH1 - Providence Hill 1"/>
        <s v="PH3 - Providence Hill 3"/>
        <s v="HL2 - Hamble Lane 2 (Tesco)"/>
        <s v="HL - Hamble Lane (Woodlands)"/>
        <s v="HCF - Hamble Corner Fruit Farm"/>
        <s v="HL4 - Hamble Lane 4"/>
        <s v="HPS - Hamble Primary School"/>
        <s v="HPO - Hound Parish Office"/>
        <s v="SWA - Swaythling road"/>
        <s v="AL - Allington Lane"/>
        <s v="JW - Jukes Walk"/>
        <s v="BOT - Botley Road"/>
        <s v="WYV - Wyvern School"/>
        <s v="FORSL - Fair Oak Road/Sandy Lane"/>
        <s v="FOR - Fair Oak Road"/>
        <s v="BR - Bishopstoke Road"/>
        <s v="BR2 - Bishopstoke Road 2"/>
        <s v="TWY - Twyford Road"/>
        <s v="MS - Mill Street"/>
        <s v="CR4 - Campbell Road 4"/>
        <s v="CR3 - Campbell Road 3"/>
        <s v="CR - Campbell Road"/>
        <s v="SRAN(A) - Southampton Road Analyser (A)"/>
        <s v="SRAN(B) - Southampton Road Analyser (B)"/>
        <s v="SRAN(C) - Southampton Road Analyser (C)"/>
        <s v="CA - Chestnut Avenue"/>
        <s v="SR1 - Southampton Road 1"/>
        <s v="SR2 - Southampton Road 2"/>
        <s v="TP(A) - The Point (A)"/>
        <s v="TP(B) - The Point (B)"/>
        <s v="TP(C) - The Point (C)"/>
        <s v="LRPR - leigh road/Pluto Road"/>
        <s v="OX - Oxburgh Close"/>
        <s v="HG - Hadleigh Gardens"/>
        <s v="WA - Woodside Avenue"/>
        <s v="BEL - Belmont Road"/>
        <s v="LR13 - Leigh Road/J13"/>
        <s v="SC(A) - Steele Close (A)"/>
        <s v="SC(B) - Steele Close (B)"/>
        <s v="SC(C) - Steele Close (C)"/>
        <s v="MC - Medina Close"/>
        <s v="PC(A) - Porteous Crescent (A)"/>
        <s v="NH - Nuffield Hospital"/>
        <s v="AR - Ashdown Road"/>
        <s v="CC - Chestnut Close"/>
        <s v="SSQ - Sparrow Square"/>
        <s v="DD (A) - Dove Dale"/>
        <s v="PA - Passfield Avenue"/>
        <s v="PH2 - Providence Hill 1" u="1"/>
        <s v="PH1 - Providence Hill 2" u="1"/>
        <s v="SR1 - Southampton Road" u="1"/>
        <s v="FOR - Wyvern School" u="1"/>
        <s v="CR4 - Bishopstoke Road 2" u="1"/>
        <s v="DD - Dove Dale" u="1"/>
      </sharedItems>
    </cacheField>
    <cacheField name="Sample Number" numFmtId="0">
      <sharedItems containsMixedTypes="1" containsNumber="1" containsInteger="1" minValue="2139242" maxValue="2259292"/>
    </cacheField>
    <cacheField name="Month " numFmtId="0">
      <sharedItems count="11">
        <s v="Jan"/>
        <s v="Feb"/>
        <s v="Mar"/>
        <s v="Apr"/>
        <s v="May"/>
        <s v="June"/>
        <s v="July"/>
        <s v="August"/>
        <s v="September"/>
        <s v="October"/>
        <s v="November"/>
      </sharedItems>
    </cacheField>
    <cacheField name="Exposure Data, Date On*" numFmtId="14">
      <sharedItems containsSemiMixedTypes="0" containsNonDate="0" containsDate="1" containsString="0" minDate="2023-01-04T00:00:00" maxDate="2023-11-02T00:00:00"/>
    </cacheField>
    <cacheField name="Exposure Data, Date off*" numFmtId="14">
      <sharedItems containsSemiMixedTypes="0" containsNonDate="0" containsDate="1" containsString="0" minDate="2023-02-01T00:00:00" maxDate="2023-12-07T00:00:00"/>
    </cacheField>
    <cacheField name="Time* (hr.)" numFmtId="0">
      <sharedItems containsSemiMixedTypes="0" containsDate="1" containsString="0" containsMixedTypes="1" minDate="1902-04-18T12:48:00" maxDate="4972-01-20T21:19:04"/>
    </cacheField>
    <cacheField name="mg/m3 *" numFmtId="0">
      <sharedItems containsSemiMixedTypes="0" containsString="0" containsNumber="1" minValue="0.45981022856121112"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ontainsMixedTypes="1" containsNumber="1" containsInteger="1" minValue="1" maxValue="223444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09.713092824073" createdVersion="8" refreshedVersion="8" minRefreshableVersion="3" recordCount="290" xr:uid="{9503EC1A-0987-463F-ABB0-8CA0DAD86B11}">
  <cacheSource type="worksheet">
    <worksheetSource name="Table2"/>
  </cacheSource>
  <cacheFields count="11">
    <cacheField name="Site Name" numFmtId="0">
      <sharedItems/>
    </cacheField>
    <cacheField name="Site ID" numFmtId="0">
      <sharedItems containsBlank="1" count="61">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m u="1"/>
      </sharedItems>
    </cacheField>
    <cacheField name="Sample Number" numFmtId="0">
      <sharedItems/>
    </cacheField>
    <cacheField name="Month " numFmtId="0">
      <sharedItems/>
    </cacheField>
    <cacheField name="Exposure Data, Date On*" numFmtId="14">
      <sharedItems containsSemiMixedTypes="0" containsNonDate="0" containsDate="1" containsString="0" minDate="2023-01-04T00:00:00" maxDate="2023-05-04T00:00:00" count="5">
        <d v="2023-01-04T00:00:00"/>
        <d v="2023-02-01T00:00:00"/>
        <d v="2023-03-01T00:00:00"/>
        <d v="2023-04-05T00:00:00"/>
        <d v="2023-05-03T00:00:00"/>
      </sharedItems>
      <fieldGroup par="10" base="4">
        <rangePr groupBy="days" startDate="2023-01-04T00:00:00" endDate="2023-05-04T00:00:00"/>
        <groupItems count="368">
          <s v="&lt;04/01/2023"/>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4/05/2023"/>
        </groupItems>
      </fieldGroup>
    </cacheField>
    <cacheField name="Exposure Data, Date off*" numFmtId="14">
      <sharedItems containsSemiMixedTypes="0" containsNonDate="0" containsDate="1" containsString="0" minDate="2023-02-01T00:00:00" maxDate="2023-06-01T00:00:00"/>
    </cacheField>
    <cacheField name="Time* (hr.)" numFmtId="2">
      <sharedItems containsSemiMixedTypes="0" containsString="0" containsNumber="1" minValue="666.01666666672099" maxValue="839.3833333334187"/>
    </cacheField>
    <cacheField name="mg/m3 *" numFmtId="2">
      <sharedItems containsSemiMixedTypes="0" containsString="0" containsNumber="1" minValue="0.45981022856121112" maxValue="51.620584833062928"/>
    </cacheField>
    <cacheField name="ppb *" numFmtId="2">
      <sharedItems containsSemiMixedTypes="0" containsString="0" containsNumber="1" minValue="0.23998446167077825" maxValue="26.941850121640361"/>
    </cacheField>
    <cacheField name="µg NO2 on tube" numFmtId="2">
      <sharedItems containsSemiMixedTypes="0" containsString="0" containsNumber="1" minValue="2.8000000000000001E-2" maxValue="3.0190000000000001"/>
    </cacheField>
    <cacheField name="Months" numFmtId="0" databaseField="0">
      <fieldGroup base="4">
        <rangePr groupBy="months" startDate="2023-01-04T00:00:00" endDate="2023-05-04T00:00:00"/>
        <groupItems count="14">
          <s v="&lt;04/01/2023"/>
          <s v="Jan"/>
          <s v="Feb"/>
          <s v="Mar"/>
          <s v="Apr"/>
          <s v="May"/>
          <s v="Jun"/>
          <s v="Jul"/>
          <s v="Aug"/>
          <s v="Sep"/>
          <s v="Oct"/>
          <s v="Nov"/>
          <s v="Dec"/>
          <s v="&gt;04/05/202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30.551351273149" createdVersion="8" refreshedVersion="8" minRefreshableVersion="3" recordCount="690" xr:uid="{AA540221-0F95-4169-8021-A3A39A0DC29C}">
  <cacheSource type="worksheet">
    <worksheetSource name="Table11"/>
  </cacheSource>
  <cacheFields count="14">
    <cacheField name="Site Name" numFmtId="0">
      <sharedItems count="60">
        <s v="High Street Botley"/>
        <s v="High Street Botley 2 (A)"/>
        <s v="Kings Copse Avenue"/>
        <s v="Grange Road"/>
        <s v="Pavilion Road"/>
        <s v="Winchester Street Railway Bridge"/>
        <s v="Upper Northam Close"/>
        <s v="Bridge Road"/>
        <s v="Bridge Road 2"/>
        <s v="Oakhill 2 (Bridge)"/>
        <s v="Oakhill (Prov)"/>
        <s v="Providence Hill 2"/>
        <s v="Providence Hill 1"/>
        <s v="Providence Hill 3"/>
        <s v="Hamble Lane 2 (Tesco)"/>
        <s v="Hamble Lane (Woodlands)"/>
        <s v="Hamble Corner Fruit Farm"/>
        <s v="Hamble Lane 4"/>
        <s v="Hamble Primary School"/>
        <s v="Hound Parish Office"/>
        <s v="Swaythling road"/>
        <s v="Allington Lane"/>
        <s v="Jukes Walk"/>
        <s v="Botley Road"/>
        <s v="Wyvern School"/>
        <s v="Fair Oak Road/Sandy Lane"/>
        <s v="Fair Oak Road"/>
        <s v="Bishopstoke Road"/>
        <s v="Bishopstoke Road 2"/>
        <s v="Twyford Road"/>
        <s v="Mill Street"/>
        <s v="Campbell Road 4"/>
        <s v="Campbell Road 3"/>
        <s v="Campbell Road"/>
        <s v="Southampton Road Analyser (A)"/>
        <s v="Southampton Road Analyser (B)"/>
        <s v="Southampton Road Analyser (C)"/>
        <s v="Chestnut Avenue"/>
        <s v="Southampton Road 1"/>
        <s v="Southampton Road 2"/>
        <s v="The Point (A)"/>
        <s v="The Point (B)"/>
        <s v="The Point (C)"/>
        <s v="leigh road/Pluto Road"/>
        <s v="Oxburgh Close"/>
        <s v="Hadleigh Gardens"/>
        <s v="Woodside Avenue"/>
        <s v="Belmont Road"/>
        <s v="Leigh Road/J13"/>
        <s v="Steele Close (A)"/>
        <s v="Steele Close (B)"/>
        <s v="Steele Close (C)"/>
        <s v="Medina Close"/>
        <s v="Porteous Crescent (A)"/>
        <s v="Nuffield Hospital"/>
        <s v="Ashdown Road"/>
        <s v="Chestnut Close"/>
        <s v="Sparrow Square"/>
        <s v="Dove Dale"/>
        <s v="Passfield Avenue"/>
      </sharedItems>
    </cacheField>
    <cacheField name="Site ID" numFmtId="0">
      <sharedItems count="60">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sharedItems>
    </cacheField>
    <cacheField name="Index" numFmtId="0">
      <sharedItems count="60">
        <s v="HSB-High Street Botley"/>
        <s v="HSB2A-High Street Botley 2 (A)"/>
        <s v="KCA-Kings Copse Avenue"/>
        <s v="GR-Grange Road"/>
        <s v="PAV-Pavilion Road"/>
        <s v="WSRB-Winchester Street Railway Bridge"/>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haredItems>
    </cacheField>
    <cacheField name="Sample Number" numFmtId="0">
      <sharedItems containsMixedTypes="1" containsNumber="1" containsInteger="1" minValue="2139242" maxValue="2356357"/>
    </cacheField>
    <cacheField name="Month " numFmtId="0">
      <sharedItems count="12">
        <s v="Jan"/>
        <s v="Feb"/>
        <s v="Mar"/>
        <s v="Apr"/>
        <s v="May"/>
        <s v="June"/>
        <s v="July"/>
        <s v="August"/>
        <s v="September"/>
        <s v="October"/>
        <s v="November"/>
        <s v="December"/>
      </sharedItems>
    </cacheField>
    <cacheField name="Exposure Data, Date On*" numFmtId="14">
      <sharedItems containsSemiMixedTypes="0" containsNonDate="0" containsDate="1" containsString="0" minDate="2023-01-04T00:00:00" maxDate="2023-12-07T00:00:00"/>
    </cacheField>
    <cacheField name="Exposure Data, Date off*" numFmtId="14">
      <sharedItems containsSemiMixedTypes="0" containsNonDate="0" containsDate="1" containsString="0" minDate="2023-02-01T00:00:00" maxDate="2024-01-04T00:00:00"/>
    </cacheField>
    <cacheField name="Time* (hr.)" numFmtId="0">
      <sharedItems containsSemiMixedTypes="0" containsString="0" containsNumber="1" minValue="666.01666666672099" maxValue="843.3833333333605"/>
    </cacheField>
    <cacheField name="mg/m3 *" numFmtId="0">
      <sharedItems containsString="0" containsBlank="1" containsNumber="1" minValue="4.7808028035986423"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680.381854282408" createdVersion="8" refreshedVersion="8" minRefreshableVersion="3" recordCount="699" xr:uid="{7FC7ECF9-7AB8-4446-A2CD-8E987A6DABE4}">
  <cacheSource type="worksheet">
    <worksheetSource name="Table13"/>
  </cacheSource>
  <cacheFields count="14">
    <cacheField name="Site Name" numFmtId="0">
      <sharedItems/>
    </cacheField>
    <cacheField name="Site ID" numFmtId="0">
      <sharedItems/>
    </cacheField>
    <cacheField name="Index" numFmtId="0">
      <sharedItems count="62">
        <s v="WSRB-Winchester Street Railway Bridge"/>
        <s v="HSB-High Street Botley"/>
        <s v="HSB2A-High Street Botley 2 (A)"/>
        <s v="KCA-Kings Copse Avenue"/>
        <s v="GR-Grange Road"/>
        <s v="UNC-Upper Northam Close"/>
        <s v="BDG-Bridge Road"/>
        <s v="BDG2-Bridge Road 2"/>
        <s v="OH-Oakhill (Prov)"/>
        <s v="OH2-Oakhill 2 (Bridge)"/>
        <s v="PH1-Providence Hill 1"/>
        <s v="PH3-Providence Hill 3"/>
        <s v="PH2-Providence Hill 2"/>
        <s v="HL2-Hamble Lane 2 (Tesco)"/>
        <s v="HL-Hamble Lane (Woodlands)"/>
        <s v="HCF-Hamble Corner Fruit Farm"/>
        <s v="HL4-Hamble Lane 4"/>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 v="PAV-Pavilion Road"/>
        <s v="HPS-Hamble Primary School"/>
        <s v="MH-Mill Hill"/>
        <e v="#N/A" u="1"/>
      </sharedItems>
    </cacheField>
    <cacheField name="Sample Number" numFmtId="0">
      <sharedItems containsMixedTypes="1" containsNumber="1" containsInteger="1" minValue="2369001" maxValue="2577647"/>
    </cacheField>
    <cacheField name="Month " numFmtId="0">
      <sharedItems count="12">
        <s v="January"/>
        <s v="February"/>
        <s v="March"/>
        <s v="April"/>
        <s v="May"/>
        <s v="June"/>
        <s v="July"/>
        <s v="August"/>
        <s v="September"/>
        <s v="October"/>
        <s v="November"/>
        <s v="December"/>
      </sharedItems>
    </cacheField>
    <cacheField name="Exposure Data, Date On*" numFmtId="14">
      <sharedItems containsSemiMixedTypes="0" containsNonDate="0" containsDate="1" containsString="0" minDate="2024-01-03T00:00:00" maxDate="2024-12-05T00:00:00"/>
    </cacheField>
    <cacheField name="Exposure Data, Date off*" numFmtId="14">
      <sharedItems containsSemiMixedTypes="0" containsNonDate="0" containsDate="1" containsString="0" minDate="2024-01-31T00:00:00" maxDate="2025-01-09T00:00:00"/>
    </cacheField>
    <cacheField name="Time* (hr.)" numFmtId="0">
      <sharedItems containsSemiMixedTypes="0" containsString="0" containsNumber="1" minValue="647.68333333334886" maxValue="842.46666666667443"/>
    </cacheField>
    <cacheField name="mg/m3 *" numFmtId="0">
      <sharedItems containsString="0" containsBlank="1" containsNumber="1" minValue="3.8460008921052937" maxValue="52.103955869193072"/>
    </cacheField>
    <cacheField name="ppb *" numFmtId="0">
      <sharedItems containsSemiMixedTypes="0" containsString="0" containsNumber="1" minValue="0.11085244212267305" maxValue="27.194131455737512"/>
    </cacheField>
    <cacheField name="µg NO2 on tube" numFmtId="0">
      <sharedItems containsSemiMixedTypes="0" containsString="0" containsNumber="1" minValue="1.2999999999999999E-2" maxValue="2.887"/>
    </cacheField>
    <cacheField name="Lab/OW commens where results may be compromised" numFmtId="0">
      <sharedItems containsBlank="1" longText="1"/>
    </cacheField>
    <cacheField name="Area" numFmtId="1">
      <sharedItems containsMixedTypes="1" containsNumber="1" containsInteger="1" minValue="1" maxValue="8"/>
    </cacheField>
    <cacheField name="Remov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1">
  <r>
    <s v="High Street Botley"/>
    <s v="HSB"/>
    <x v="0"/>
    <n v="2139242"/>
    <x v="0"/>
    <d v="2023-01-04T00:00:00"/>
    <d v="2023-02-01T00:00:00"/>
    <n v="673.26666666660458"/>
    <n v="33.678827606696835"/>
    <n v="17.577676203912755"/>
    <n v="1.6479999999999999"/>
    <m/>
  </r>
  <r>
    <s v="High Street Botley 2 (A)"/>
    <s v="HSB2A"/>
    <x v="1"/>
    <n v="2139243"/>
    <x v="0"/>
    <d v="2023-01-04T00:00:00"/>
    <d v="2023-02-01T00:00:00"/>
    <n v="673.2666666667792"/>
    <n v="31.022123972665376"/>
    <n v="16.191087668405729"/>
    <n v="1.518"/>
    <m/>
  </r>
  <r>
    <s v="Kings Copse Avenue"/>
    <s v="KCA"/>
    <x v="2"/>
    <n v="2139244"/>
    <x v="0"/>
    <d v="2023-01-04T00:00:00"/>
    <d v="2023-02-01T00:00:00"/>
    <n v="673.28333333332557"/>
    <n v="36.947702057083873"/>
    <n v="19.283769340857972"/>
    <n v="1.8080000000000001"/>
    <m/>
  </r>
  <r>
    <s v="Grange Road"/>
    <s v="GR"/>
    <x v="3"/>
    <n v="2139245"/>
    <x v="0"/>
    <d v="2023-01-04T00:00:00"/>
    <d v="2023-02-01T00:00:00"/>
    <n v="673.30000000004657"/>
    <n v="34.637613248178212"/>
    <n v="18.078086246439568"/>
    <n v="1.6950000000000001"/>
    <m/>
  </r>
  <r>
    <s v="Pavilion Road"/>
    <s v="PAV"/>
    <x v="4"/>
    <n v="2139246"/>
    <x v="0"/>
    <d v="2023-01-04T00:00:00"/>
    <d v="2023-02-01T00:00:00"/>
    <n v="673.2666666667792"/>
    <n v="21.131011981380766"/>
    <n v="11.028711890073469"/>
    <n v="1.034"/>
    <m/>
  </r>
  <r>
    <s v="Winchester Street Railway Bridge"/>
    <s v="WSRB"/>
    <x v="5"/>
    <n v="2139247"/>
    <x v="0"/>
    <d v="2023-01-04T00:00:00"/>
    <d v="2023-02-01T00:00:00"/>
    <n v="672.79999999998836"/>
    <n v="22.229537752675771"/>
    <n v="11.602055194507187"/>
    <n v="1.087"/>
    <m/>
  </r>
  <r>
    <s v="Upper Northam Close"/>
    <s v="UNC"/>
    <x v="6"/>
    <n v="2139248"/>
    <x v="0"/>
    <d v="2023-01-04T00:00:00"/>
    <d v="2023-02-01T00:00:00"/>
    <n v="673.16666666680248"/>
    <n v="30.454434265901259"/>
    <n v="15.894798677401493"/>
    <n v="1.49"/>
    <m/>
  </r>
  <r>
    <s v="Bridge Road"/>
    <s v="BDG"/>
    <x v="7"/>
    <n v="2139249"/>
    <x v="0"/>
    <d v="2023-01-04T00:00:00"/>
    <d v="2023-02-01T00:00:00"/>
    <n v="673.15000000008149"/>
    <n v="30.680025254397233"/>
    <n v="16.012539276825279"/>
    <n v="1.5009999999999999"/>
    <m/>
  </r>
  <r>
    <s v="Bridge Road 2"/>
    <s v="BDG2"/>
    <x v="8"/>
    <n v="2139250"/>
    <x v="0"/>
    <d v="2023-01-04T00:00:00"/>
    <d v="2023-02-01T00:00:00"/>
    <n v="673.18333333334886"/>
    <n v="39.589784357900598"/>
    <n v="20.662726700365656"/>
    <n v="1.9370000000000001"/>
    <m/>
  </r>
  <r>
    <s v="Oakhill 2 (Bridge)"/>
    <s v="OH2"/>
    <x v="9"/>
    <n v="2139251"/>
    <x v="0"/>
    <d v="2023-01-04T00:00:00"/>
    <d v="2023-02-01T00:00:00"/>
    <n v="673.23333333333721"/>
    <n v="48.763144031291496"/>
    <n v="25.450492709442326"/>
    <n v="2.3860000000000001"/>
    <m/>
  </r>
  <r>
    <s v="Oakhill (Prov)"/>
    <s v="OH"/>
    <x v="10"/>
    <n v="2139252"/>
    <x v="0"/>
    <d v="2023-01-04T00:00:00"/>
    <d v="2023-02-01T00:00:00"/>
    <n v="673.28333333332557"/>
    <n v="37.84687179741114"/>
    <n v="19.753064612427526"/>
    <n v="1.8520000000000001"/>
    <m/>
  </r>
  <r>
    <s v="Providence Hill 2"/>
    <s v="PH2"/>
    <x v="11"/>
    <n v="2139253"/>
    <x v="0"/>
    <d v="2023-01-04T00:00:00"/>
    <d v="2023-02-01T00:00:00"/>
    <n v="673.29999999987194"/>
    <n v="43.608652903617383"/>
    <n v="22.760257256585273"/>
    <n v="2.1339999999999999"/>
    <m/>
  </r>
  <r>
    <s v="Providence Hill 1"/>
    <s v="PH1"/>
    <x v="12"/>
    <n v="2139254"/>
    <x v="0"/>
    <d v="2023-01-04T00:00:00"/>
    <d v="2023-02-01T00:00:00"/>
    <n v="673.18333333334886"/>
    <n v="31.455177143422311"/>
    <n v="16.417107068592021"/>
    <n v="1.5389999999999999"/>
    <m/>
  </r>
  <r>
    <s v="Providence Hill 3"/>
    <s v="PH3"/>
    <x v="13"/>
    <n v="2139255"/>
    <x v="0"/>
    <d v="2023-01-04T00:00:00"/>
    <d v="2023-02-01T00:00:00"/>
    <n v="673.20000000006985"/>
    <n v="32.823758169931239"/>
    <n v="17.131397792239685"/>
    <n v="1.6060000000000001"/>
    <m/>
  </r>
  <r>
    <s v="Hamble Lane 2 (Tesco)"/>
    <s v="HL2"/>
    <x v="14"/>
    <n v="2139256"/>
    <x v="0"/>
    <d v="2023-01-04T00:00:00"/>
    <d v="2023-02-01T00:00:00"/>
    <n v="673.45000000001164"/>
    <n v="38.879466924047144"/>
    <n v="20.291997350755295"/>
    <n v="1.903"/>
    <m/>
  </r>
  <r>
    <s v="Hamble Lane (Woodlands)"/>
    <s v="HL"/>
    <x v="15"/>
    <n v="2139257"/>
    <x v="0"/>
    <d v="2023-01-04T00:00:00"/>
    <d v="2023-02-01T00:00:00"/>
    <n v="673.46666666673264"/>
    <n v="34.343019699066126"/>
    <n v="17.924331784481279"/>
    <n v="1.681"/>
    <m/>
  </r>
  <r>
    <s v="Hamble Corner Fruit Farm"/>
    <s v="HCF"/>
    <x v="16"/>
    <n v="2139258"/>
    <x v="0"/>
    <d v="2023-01-04T00:00:00"/>
    <d v="2023-02-01T00:00:00"/>
    <n v="673.48333333345363"/>
    <n v="28.43801331386064"/>
    <n v="14.842386907025388"/>
    <n v="1.3919999999999999"/>
    <m/>
  </r>
  <r>
    <s v="Hamble Lane 4"/>
    <s v="HL4"/>
    <x v="17"/>
    <n v="2139259"/>
    <x v="0"/>
    <d v="2023-01-04T00:00:00"/>
    <d v="2023-02-01T00:00:00"/>
    <n v="673.51666666654637"/>
    <n v="25.188459082927469"/>
    <n v="13.146377391924567"/>
    <n v="1.2330000000000001"/>
    <m/>
  </r>
  <r>
    <s v="Hamble Primary School"/>
    <s v="HPS"/>
    <x v="18"/>
    <n v="2139260"/>
    <x v="0"/>
    <d v="2023-01-04T00:00:00"/>
    <d v="2023-02-01T00:00:00"/>
    <n v="673.54999999998836"/>
    <n v="27.679377922946063"/>
    <n v="14.446439416986463"/>
    <n v="1.355"/>
    <m/>
  </r>
  <r>
    <s v="Hound Parish Office"/>
    <s v="HPO"/>
    <x v="19"/>
    <n v="2139261"/>
    <x v="0"/>
    <d v="2023-01-04T00:00:00"/>
    <d v="2023-02-01T00:00:00"/>
    <n v="673.56666666670935"/>
    <n v="21.080746276041619"/>
    <n v="11.002477179562431"/>
    <n v="1.032"/>
    <m/>
  </r>
  <r>
    <s v="Swaythling road"/>
    <s v="SWA"/>
    <x v="20"/>
    <n v="2139262"/>
    <x v="0"/>
    <d v="2023-01-04T00:00:00"/>
    <d v="2023-02-01T00:00:00"/>
    <n v="673.51666666672099"/>
    <n v="32.481467917148656"/>
    <n v="16.952749434837504"/>
    <n v="1.59"/>
    <m/>
  </r>
  <r>
    <s v="Allington Lane"/>
    <s v="AL"/>
    <x v="21"/>
    <n v="2139263"/>
    <x v="0"/>
    <d v="2023-01-04T00:00:00"/>
    <d v="2023-02-01T00:00:00"/>
    <n v="673.5"/>
    <n v="29.193186340014847"/>
    <n v="15.236527317335517"/>
    <n v="1.429"/>
    <m/>
  </r>
  <r>
    <s v="Jukes Walk"/>
    <s v="JW"/>
    <x v="22"/>
    <n v="2139264"/>
    <x v="0"/>
    <d v="2023-01-04T00:00:00"/>
    <d v="2023-02-01T00:00:00"/>
    <n v="673.53333333344199"/>
    <n v="25.698538057998427"/>
    <n v="13.412598151356173"/>
    <n v="1.258"/>
    <m/>
  </r>
  <r>
    <s v="Botley Road"/>
    <s v="BOT"/>
    <x v="23"/>
    <n v="2139265"/>
    <x v="0"/>
    <d v="2023-01-04T00:00:00"/>
    <d v="2023-02-01T00:00:00"/>
    <n v="673.54999999998836"/>
    <n v="37.525473981145332"/>
    <n v="19.585320449449547"/>
    <n v="1.837"/>
    <m/>
  </r>
  <r>
    <s v="Wyvern School"/>
    <s v="WYV"/>
    <x v="24"/>
    <n v="2139266"/>
    <x v="0"/>
    <d v="2023-01-04T00:00:00"/>
    <d v="2023-02-01T00:00:00"/>
    <n v="670.69999999995343"/>
    <n v="31.530614283586502"/>
    <n v="16.456479271182936"/>
    <n v="1.5369999999999999"/>
    <m/>
  </r>
  <r>
    <s v="Fair Oak Road/Sandy Lane"/>
    <s v="FORSL"/>
    <x v="25"/>
    <n v="2139267"/>
    <x v="0"/>
    <d v="2023-01-04T00:00:00"/>
    <d v="2023-02-01T00:00:00"/>
    <n v="670.73333333339542"/>
    <n v="36.43174237153027"/>
    <n v="19.014479317082603"/>
    <n v="1.776"/>
    <m/>
  </r>
  <r>
    <s v="Fair Oak Road"/>
    <s v="FOR"/>
    <x v="26"/>
    <n v="2139268"/>
    <x v="0"/>
    <d v="2023-01-04T00:00:00"/>
    <d v="2023-02-01T00:00:00"/>
    <n v="670.73333333339542"/>
    <n v="23.528833614946635"/>
    <n v="12.280184558949184"/>
    <n v="1.147"/>
    <m/>
  </r>
  <r>
    <s v="Bishopstoke Road"/>
    <s v="BR"/>
    <x v="27"/>
    <n v="2139269"/>
    <x v="0"/>
    <d v="2023-01-04T00:00:00"/>
    <d v="2023-02-01T00:00:00"/>
    <n v="670.68333333340706"/>
    <n v="37.603807559450154"/>
    <n v="19.626204362969808"/>
    <n v="1.833"/>
    <m/>
  </r>
  <r>
    <s v="Bishopstoke Road 2"/>
    <s v="BR2"/>
    <x v="28"/>
    <n v="2139270"/>
    <x v="0"/>
    <d v="2023-01-04T00:00:00"/>
    <d v="2023-02-01T00:00:00"/>
    <n v="670.71666666667443"/>
    <n v="38.237868946151686"/>
    <n v="19.957134105507144"/>
    <n v="1.8640000000000001"/>
    <m/>
  </r>
  <r>
    <s v="Twyford Road"/>
    <s v="TWY"/>
    <x v="29"/>
    <n v="2139271"/>
    <x v="0"/>
    <d v="2023-01-04T00:00:00"/>
    <d v="2023-02-01T00:00:00"/>
    <n v="670.71666666667443"/>
    <n v="32.00164997639304"/>
    <n v="16.702322534651902"/>
    <n v="1.56"/>
    <m/>
  </r>
  <r>
    <s v="Mill Street"/>
    <s v="MS"/>
    <x v="30"/>
    <n v="2139272"/>
    <x v="0"/>
    <d v="2023-01-04T00:00:00"/>
    <d v="2023-02-01T00:00:00"/>
    <n v="670.69999999995343"/>
    <n v="34.09491277769731"/>
    <n v="17.794839654330538"/>
    <n v="1.6619999999999999"/>
    <m/>
  </r>
  <r>
    <s v="Campbell Road 4"/>
    <s v="CR4"/>
    <x v="31"/>
    <n v="2139273"/>
    <x v="0"/>
    <d v="2023-01-04T00:00:00"/>
    <d v="2023-02-01T00:00:00"/>
    <n v="666.01666666672099"/>
    <n v="32.888558344383092"/>
    <n v="17.165218342579902"/>
    <n v="1.5920000000000001"/>
    <m/>
  </r>
  <r>
    <s v="Campbell Road 3"/>
    <s v="CR3"/>
    <x v="32"/>
    <n v="2139274"/>
    <x v="0"/>
    <d v="2023-01-04T00:00:00"/>
    <d v="2023-02-01T00:00:00"/>
    <n v="666.04999999998836"/>
    <n v="23.343097365063088"/>
    <n v="12.183244971327291"/>
    <n v="1.1299999999999999"/>
    <m/>
  </r>
  <r>
    <s v="Campbell Road"/>
    <s v="CR"/>
    <x v="33"/>
    <n v="2139275"/>
    <x v="0"/>
    <d v="2023-01-04T00:00:00"/>
    <d v="2023-02-01T00:00:00"/>
    <n v="666.04999999998836"/>
    <n v="44.455173035058209"/>
    <n v="23.2020736091118"/>
    <n v="2.1520000000000001"/>
    <m/>
  </r>
  <r>
    <s v="Southampton Road Analyser (A)"/>
    <s v="SRAN(A)"/>
    <x v="34"/>
    <n v="2139276"/>
    <x v="0"/>
    <d v="2023-01-04T00:00:00"/>
    <d v="2023-02-01T00:00:00"/>
    <n v="670.56666666653473"/>
    <n v="35.53798478899143"/>
    <n v="18.548008762521626"/>
    <n v="1.732"/>
    <m/>
  </r>
  <r>
    <s v="Southampton Road Analyser (B)"/>
    <s v="SRAN(B)"/>
    <x v="35"/>
    <n v="2139277"/>
    <x v="0"/>
    <d v="2023-01-04T00:00:00"/>
    <d v="2023-02-01T00:00:00"/>
    <n v="670.51666666672099"/>
    <n v="36.094674753296765"/>
    <n v="18.838556760593303"/>
    <n v="1.7589999999999999"/>
    <m/>
  </r>
  <r>
    <s v="Southampton Road Analyser (C)"/>
    <s v="SRAN(C)"/>
    <x v="36"/>
    <n v="2139278"/>
    <x v="0"/>
    <d v="2023-01-04T00:00:00"/>
    <d v="2023-02-01T00:00:00"/>
    <n v="670.51666666672099"/>
    <n v="37.346394571347425"/>
    <n v="19.49185520425231"/>
    <n v="1.82"/>
    <m/>
  </r>
  <r>
    <s v="Chestnut Avenue"/>
    <s v="CA"/>
    <x v="37"/>
    <n v="2139279"/>
    <x v="0"/>
    <d v="2023-01-04T00:00:00"/>
    <d v="2023-02-01T00:00:00"/>
    <n v="670.79999999993015"/>
    <n v="29.085065593324433"/>
    <n v="15.180096864991876"/>
    <n v="1.4179999999999999"/>
    <m/>
  </r>
  <r>
    <s v="Southampton Road 1"/>
    <s v="SR1"/>
    <x v="38"/>
    <n v="2139280"/>
    <x v="0"/>
    <d v="2023-01-04T00:00:00"/>
    <d v="2023-02-01T00:00:00"/>
    <n v="670.75000000011642"/>
    <n v="48.697526649264752"/>
    <n v="25.41624564157868"/>
    <n v="2.3740000000000001"/>
    <m/>
  </r>
  <r>
    <s v="Southampton Road 2"/>
    <s v="SR2"/>
    <x v="39"/>
    <n v="2139281"/>
    <x v="0"/>
    <d v="2023-01-04T00:00:00"/>
    <d v="2023-02-01T00:00:00"/>
    <n v="670.43333333329065"/>
    <n v="44.698108685927373"/>
    <n v="23.328866746308652"/>
    <n v="2.1779999999999999"/>
    <m/>
  </r>
  <r>
    <s v="The Point (A)"/>
    <s v="TP(A)"/>
    <x v="40"/>
    <n v="2139282"/>
    <x v="0"/>
    <d v="2023-01-04T00:00:00"/>
    <d v="2023-02-01T00:00:00"/>
    <n v="670.61666666652309"/>
    <n v="26.548916668743413"/>
    <n v="13.856428323978816"/>
    <n v="1.294"/>
    <m/>
  </r>
  <r>
    <s v="The Point (B)"/>
    <s v="TP(B)"/>
    <x v="41"/>
    <n v="2139283"/>
    <x v="0"/>
    <d v="2023-01-04T00:00:00"/>
    <d v="2023-02-01T00:00:00"/>
    <n v="670.61666666669771"/>
    <n v="26.672018291620905"/>
    <n v="13.920677605230118"/>
    <n v="1.3"/>
    <m/>
  </r>
  <r>
    <s v="The Point (C)"/>
    <s v="TP(C)"/>
    <x v="42"/>
    <n v="2139284"/>
    <x v="0"/>
    <d v="2023-01-04T00:00:00"/>
    <d v="2023-02-01T00:00:00"/>
    <n v="670.61666666669771"/>
    <n v="25.174281879860654"/>
    <n v="13.138978016628734"/>
    <n v="1.2270000000000001"/>
    <m/>
  </r>
  <r>
    <s v="leigh road/Pluto Road"/>
    <s v="LRPR"/>
    <x v="43"/>
    <n v="2139285"/>
    <x v="0"/>
    <d v="2023-01-04T00:00:00"/>
    <d v="2023-02-01T00:00:00"/>
    <n v="670.59999999997672"/>
    <n v="31.555833581868082"/>
    <n v="16.469641744190024"/>
    <n v="1.538"/>
    <m/>
  </r>
  <r>
    <s v="Oxburgh Close"/>
    <s v="OX"/>
    <x v="44"/>
    <n v="2139286"/>
    <x v="0"/>
    <d v="2023-01-04T00:00:00"/>
    <d v="2023-02-01T00:00:00"/>
    <n v="670.58333333325572"/>
    <n v="21.071941841682566"/>
    <n v="10.997881963299879"/>
    <n v="1.0269999999999999"/>
    <m/>
  </r>
  <r>
    <s v="Hadleigh Gardens"/>
    <s v="HG"/>
    <x v="45"/>
    <n v="2139287"/>
    <x v="0"/>
    <d v="2023-01-04T00:00:00"/>
    <d v="2023-02-01T00:00:00"/>
    <n v="670.54999999998836"/>
    <n v="22.201533069868407"/>
    <n v="11.587438971747604"/>
    <n v="1.0820000000000001"/>
    <m/>
  </r>
  <r>
    <s v="Woodside Avenue"/>
    <s v="WA"/>
    <x v="46"/>
    <n v="2139288"/>
    <x v="0"/>
    <d v="2023-01-04T00:00:00"/>
    <d v="2023-02-01T00:00:00"/>
    <n v="670.54999999998836"/>
    <n v="39.211764969055935"/>
    <n v="20.465430568400802"/>
    <n v="1.911"/>
    <m/>
  </r>
  <r>
    <s v="Belmont Road"/>
    <s v="BEL"/>
    <x v="47"/>
    <n v="2139289"/>
    <x v="0"/>
    <d v="2023-01-04T00:00:00"/>
    <d v="2023-02-01T00:00:00"/>
    <n v="670.56666666670935"/>
    <n v="23.267941541977937"/>
    <n v="12.144019593934205"/>
    <n v="1.1339999999999999"/>
    <m/>
  </r>
  <r>
    <s v="Leigh Road/J13"/>
    <s v="LR13"/>
    <x v="48"/>
    <n v="2139290"/>
    <x v="0"/>
    <d v="2023-01-04T00:00:00"/>
    <d v="2023-02-01T00:00:00"/>
    <n v="670.59999999997672"/>
    <n v="36.603125559201985"/>
    <n v="19.103927744886214"/>
    <n v="1.784"/>
    <m/>
  </r>
  <r>
    <s v="Steele Close (A)"/>
    <s v="SC(A)"/>
    <x v="49"/>
    <n v="2139291"/>
    <x v="0"/>
    <d v="2023-01-04T00:00:00"/>
    <d v="2023-02-01T00:00:00"/>
    <n v="670.58333333343035"/>
    <n v="22.26198334782827"/>
    <n v="11.618989221204734"/>
    <n v="1.085"/>
    <m/>
  </r>
  <r>
    <s v="Steele Close (B)"/>
    <s v="SC(B)"/>
    <x v="50"/>
    <n v="2139292"/>
    <x v="0"/>
    <d v="2023-01-04T00:00:00"/>
    <d v="2023-02-01T00:00:00"/>
    <n v="670.58333333343035"/>
    <n v="20.969352056664047"/>
    <n v="10.94433823416704"/>
    <n v="1.022"/>
    <m/>
  </r>
  <r>
    <s v="Steele Close (C)"/>
    <s v="SC(C)"/>
    <x v="51"/>
    <n v="2139293"/>
    <x v="0"/>
    <d v="2023-01-04T00:00:00"/>
    <d v="2023-02-01T00:00:00"/>
    <n v="670.58333333325572"/>
    <n v="21.728516465766152"/>
    <n v="11.340561829731813"/>
    <n v="1.0589999999999999"/>
    <m/>
  </r>
  <r>
    <s v="Medina Close"/>
    <s v="MC"/>
    <x v="52"/>
    <n v="2139294"/>
    <x v="0"/>
    <d v="2023-01-04T00:00:00"/>
    <d v="2023-02-01T00:00:00"/>
    <n v="670.54999999998836"/>
    <n v="21.442330922377522"/>
    <n v="11.191195679737747"/>
    <n v="1.0449999999999999"/>
    <m/>
  </r>
  <r>
    <s v="Porteous Crescent (A)"/>
    <s v="PC(A)"/>
    <x v="53"/>
    <n v="2139295"/>
    <x v="0"/>
    <d v="2023-01-04T00:00:00"/>
    <d v="2023-02-01T00:00:00"/>
    <n v="670.53333333326736"/>
    <n v="21.914812089880861"/>
    <n v="11.437793366326128"/>
    <n v="1.0680000000000001"/>
    <m/>
  </r>
  <r>
    <s v="Nuffield Hospital"/>
    <s v="NH"/>
    <x v="54"/>
    <n v="2139296"/>
    <x v="0"/>
    <d v="2023-01-04T00:00:00"/>
    <d v="2023-02-01T00:00:00"/>
    <n v="670.54999999998836"/>
    <n v="21.791153530684145"/>
    <n v="11.373253408499032"/>
    <n v="1.0620000000000001"/>
    <m/>
  </r>
  <r>
    <s v="Ashdown Road"/>
    <s v="AR"/>
    <x v="55"/>
    <n v="2139297"/>
    <x v="0"/>
    <d v="2023-01-04T00:00:00"/>
    <d v="2023-02-01T00:00:00"/>
    <n v="670.56666666653473"/>
    <n v="12.270043247007434"/>
    <n v="6.403989168584256"/>
    <n v="0.59799999999999998"/>
    <m/>
  </r>
  <r>
    <s v="Chestnut Close"/>
    <s v="CC"/>
    <x v="56"/>
    <n v="2139298"/>
    <x v="0"/>
    <d v="2023-01-04T00:00:00"/>
    <d v="2023-02-01T00:00:00"/>
    <n v="670.56666666670935"/>
    <n v="28.623261420687147"/>
    <n v="14.939071722696841"/>
    <n v="1.395"/>
    <m/>
  </r>
  <r>
    <s v="Sparrow Square"/>
    <s v="SSQ"/>
    <x v="57"/>
    <n v="2139299"/>
    <x v="0"/>
    <d v="2023-01-04T00:00:00"/>
    <d v="2023-02-01T00:00:00"/>
    <n v="670.56666666653473"/>
    <n v="30.67510811751859"/>
    <n v="16.009972921460644"/>
    <n v="1.4950000000000001"/>
    <m/>
  </r>
  <r>
    <s v="Dove Dale"/>
    <s v="DD (A)"/>
    <x v="58"/>
    <n v="2139300"/>
    <x v="0"/>
    <d v="2023-01-04T00:00:00"/>
    <d v="2023-02-01T00:00:00"/>
    <n v="670.58333333325572"/>
    <n v="28.314780663604616"/>
    <n v="14.778069239877148"/>
    <n v="1.38"/>
    <m/>
  </r>
  <r>
    <s v="Passfield Avenue"/>
    <s v="PA"/>
    <x v="59"/>
    <n v="2139301"/>
    <x v="0"/>
    <d v="2023-01-04T00:00:00"/>
    <d v="2023-02-01T00:00:00"/>
    <n v="670.61666666669771"/>
    <n v="27.574763526106537"/>
    <n v="14.391839001099445"/>
    <n v="1.3440000000000001"/>
    <m/>
  </r>
  <r>
    <s v="High Street Botley"/>
    <s v="HSB"/>
    <x v="0"/>
    <n v="2158849"/>
    <x v="1"/>
    <d v="2023-02-01T00:00:00"/>
    <d v="2023-03-01T00:00:00"/>
    <n v="671.41666666668607"/>
    <n v="35.59545686980163"/>
    <n v="18.578004629332792"/>
    <n v="1.7370000000000001"/>
    <m/>
  </r>
  <r>
    <s v="High Street Botley 2 (A)"/>
    <s v="HSB2A"/>
    <x v="1"/>
    <n v="2158850"/>
    <x v="1"/>
    <d v="2023-02-01T00:00:00"/>
    <d v="2023-03-01T00:00:00"/>
    <n v="671.49999999994179"/>
    <n v="35.222220402087942"/>
    <n v="18.383204802759888"/>
    <n v="1.7190000000000001"/>
    <m/>
  </r>
  <r>
    <s v="Kings Copse Avenue"/>
    <s v="KCA"/>
    <x v="2"/>
    <n v="2158851"/>
    <x v="1"/>
    <d v="2023-02-01T00:00:00"/>
    <d v="2023-03-01T00:00:00"/>
    <n v="671.51666666666279"/>
    <n v="33.541212181380651"/>
    <n v="17.505851869196583"/>
    <n v="1.637"/>
    <m/>
  </r>
  <r>
    <s v="Grange Road"/>
    <s v="GR"/>
    <x v="3"/>
    <n v="2158852"/>
    <x v="1"/>
    <d v="2023-02-01T00:00:00"/>
    <d v="2023-03-01T00:00:00"/>
    <n v="671.49999999994179"/>
    <n v="33.562534623979083"/>
    <n v="17.516980492682194"/>
    <n v="1.6379999999999999"/>
    <m/>
  </r>
  <r>
    <s v="Pavilion Road"/>
    <s v="PAV"/>
    <x v="4"/>
    <n v="2158853"/>
    <x v="1"/>
    <d v="2023-02-01T00:00:00"/>
    <d v="2023-03-01T00:00:00"/>
    <n v="671.54999999993015"/>
    <n v="20.119630705087342"/>
    <n v="10.500851098688592"/>
    <n v="0.98199999999999998"/>
    <m/>
  </r>
  <r>
    <s v="Winchester Street Railway Bridge"/>
    <s v="WSRB"/>
    <x v="5"/>
    <n v="2158854"/>
    <x v="1"/>
    <d v="2023-02-01T00:00:00"/>
    <d v="2023-03-01T00:00:00"/>
    <n v="671.31666666653473"/>
    <n v="20.68000347576066"/>
    <n v="10.793321229520178"/>
    <n v="1.0089999999999999"/>
    <m/>
  </r>
  <r>
    <s v="Upper Northam Close"/>
    <s v="UNC"/>
    <x v="6"/>
    <n v="2158855"/>
    <x v="1"/>
    <d v="2023-02-01T00:00:00"/>
    <d v="2023-03-01T00:00:00"/>
    <n v="671.4833333332208"/>
    <n v="28.379282186209426"/>
    <n v="14.811733917645839"/>
    <n v="1.385"/>
    <m/>
  </r>
  <r>
    <s v="Bridge Road"/>
    <s v="BDG"/>
    <x v="7"/>
    <n v="2158856"/>
    <x v="1"/>
    <d v="2023-02-01T00:00:00"/>
    <d v="2023-03-01T00:00:00"/>
    <n v="671.38333333324408"/>
    <n v="31.723951046351313"/>
    <n v="16.557385723565403"/>
    <n v="1.548"/>
    <m/>
  </r>
  <r>
    <s v="Bridge Road 2"/>
    <s v="BDG2"/>
    <x v="8"/>
    <n v="2158857"/>
    <x v="1"/>
    <d v="2023-02-01T00:00:00"/>
    <d v="2023-03-01T00:00:00"/>
    <n v="671.44999999995343"/>
    <n v="44.097651351555669"/>
    <n v="23.015475653212771"/>
    <n v="2.1520000000000001"/>
    <m/>
  </r>
  <r>
    <s v="Oakhill 2 (Bridge)"/>
    <s v="OH2"/>
    <x v="9"/>
    <n v="2158858"/>
    <x v="1"/>
    <d v="2023-02-01T00:00:00"/>
    <d v="2023-03-01T00:00:00"/>
    <n v="671.41666666668607"/>
    <n v="51.620584833062928"/>
    <n v="26.941850121640361"/>
    <n v="2.5190000000000001"/>
    <m/>
  </r>
  <r>
    <s v="Oakhill (Prov)"/>
    <s v="OH"/>
    <x v="10"/>
    <n v="2158859"/>
    <x v="1"/>
    <d v="2023-02-01T00:00:00"/>
    <d v="2023-03-01T00:00:00"/>
    <n v="671.41666666668607"/>
    <n v="40.862027057216146"/>
    <n v="21.32673645992492"/>
    <n v="1.994"/>
    <m/>
  </r>
  <r>
    <s v="Providence Hill 2"/>
    <s v="PH2"/>
    <x v="11"/>
    <n v="2158860"/>
    <x v="1"/>
    <d v="2023-02-01T00:00:00"/>
    <d v="2023-03-01T00:00:00"/>
    <n v="671.50000000011642"/>
    <n v="45.200825018607205"/>
    <n v="23.591244790504806"/>
    <n v="2.206"/>
    <m/>
  </r>
  <r>
    <s v="Providence Hill 1"/>
    <s v="PH1"/>
    <x v="12"/>
    <n v="2158861"/>
    <x v="1"/>
    <d v="2023-02-01T00:00:00"/>
    <d v="2023-03-01T00:00:00"/>
    <n v="671.59999999991851"/>
    <n v="34.315552412154254"/>
    <n v="17.909996039746481"/>
    <n v="1.675"/>
    <m/>
  </r>
  <r>
    <s v="Providence Hill 3"/>
    <s v="PH3"/>
    <x v="13"/>
    <n v="2158862"/>
    <x v="1"/>
    <d v="2023-02-01T00:00:00"/>
    <d v="2023-03-01T00:00:00"/>
    <n v="671.58333333337214"/>
    <n v="31.5710916987201"/>
    <n v="16.477605270730741"/>
    <n v="1.5409999999999999"/>
    <m/>
  </r>
  <r>
    <s v="Hamble Lane 2 (Tesco)"/>
    <s v="HL2"/>
    <x v="14"/>
    <n v="2158863"/>
    <x v="1"/>
    <d v="2023-02-01T00:00:00"/>
    <d v="2023-03-01T00:00:00"/>
    <n v="671.38333333324408"/>
    <n v="44.081536628360247"/>
    <n v="23.007065046117042"/>
    <n v="2.1509999999999998"/>
    <m/>
  </r>
  <r>
    <s v="Hamble Lane (Woodlands)"/>
    <s v="HL"/>
    <x v="15"/>
    <n v="2158864"/>
    <x v="1"/>
    <d v="2023-02-01T00:00:00"/>
    <d v="2023-03-01T00:00:00"/>
    <n v="671.39999999996508"/>
    <n v="35.391410485554417"/>
    <n v="18.471508604151577"/>
    <n v="1.7270000000000001"/>
    <m/>
  </r>
  <r>
    <s v="Hamble Corner Fruit Farm"/>
    <s v="HCF"/>
    <x v="16"/>
    <n v="2158865"/>
    <x v="1"/>
    <d v="2023-02-01T00:00:00"/>
    <d v="2023-03-01T00:00:00"/>
    <n v="671.51666666666279"/>
    <n v="32.291356382318817"/>
    <n v="16.853526295573495"/>
    <n v="1.5760000000000001"/>
    <m/>
  </r>
  <r>
    <s v="Hamble Lane 4"/>
    <s v="HL4"/>
    <x v="17"/>
    <n v="2158866"/>
    <x v="1"/>
    <d v="2023-02-01T00:00:00"/>
    <d v="2023-03-01T00:00:00"/>
    <n v="671.53333333338378"/>
    <n v="22.722224262879262"/>
    <n v="11.859198467055982"/>
    <n v="1.109"/>
    <m/>
  </r>
  <r>
    <s v="Hamble Primary School"/>
    <s v="HPS"/>
    <x v="18"/>
    <n v="2158867"/>
    <x v="1"/>
    <d v="2023-02-01T00:00:00"/>
    <d v="2023-03-01T00:00:00"/>
    <n v="671.51666666666279"/>
    <n v="28.869620014395441"/>
    <n v="15.067651364507016"/>
    <n v="1.409"/>
    <m/>
  </r>
  <r>
    <s v="Hound Parish Office"/>
    <s v="HPO"/>
    <x v="19"/>
    <n v="2158868"/>
    <x v="1"/>
    <d v="2023-02-01T00:00:00"/>
    <d v="2023-03-01T00:00:00"/>
    <n v="672.01666666654637"/>
    <n v="22.767304382335865"/>
    <n v="11.882726713118927"/>
    <n v="1.1120000000000001"/>
    <m/>
  </r>
  <r>
    <s v="Swaythling road"/>
    <s v="SWA"/>
    <x v="20"/>
    <n v="2158869"/>
    <x v="1"/>
    <d v="2023-02-01T00:00:00"/>
    <d v="2023-03-01T00:00:00"/>
    <n v="672"/>
    <n v="32.861897321428572"/>
    <n v="17.151303403668358"/>
    <n v="1.605"/>
    <m/>
  </r>
  <r>
    <s v="Allington Lane"/>
    <s v="AL"/>
    <x v="21"/>
    <n v="2158870"/>
    <x v="1"/>
    <d v="2023-02-01T00:00:00"/>
    <d v="2023-03-01T00:00:00"/>
    <n v="672.16666666668607"/>
    <n v="27.265541284402886"/>
    <n v="14.230449522130943"/>
    <n v="1.3320000000000001"/>
    <m/>
  </r>
  <r>
    <s v="Jukes Walk"/>
    <s v="JW"/>
    <x v="22"/>
    <n v="2158871"/>
    <x v="1"/>
    <d v="2023-02-01T00:00:00"/>
    <d v="2023-03-01T00:00:00"/>
    <n v="672.14999999996508"/>
    <n v="27.982672022615453"/>
    <n v="14.6047348761041"/>
    <n v="1.367"/>
    <m/>
  </r>
  <r>
    <s v="Botley Road"/>
    <s v="BOT"/>
    <x v="23"/>
    <n v="2158872"/>
    <x v="1"/>
    <d v="2023-02-01T00:00:00"/>
    <d v="2023-03-01T00:00:00"/>
    <n v="672.14999999996508"/>
    <n v="35.474740757273288"/>
    <n v="18.51500039523658"/>
    <n v="1.7330000000000001"/>
    <m/>
  </r>
  <r>
    <s v="Wyvern School"/>
    <s v="WYV"/>
    <x v="24"/>
    <n v="2158873"/>
    <x v="1"/>
    <d v="2023-02-01T00:00:00"/>
    <d v="2023-03-01T00:00:00"/>
    <n v="672.21666666667443"/>
    <n v="30.456537326754415"/>
    <n v="15.89589630832694"/>
    <n v="1.488"/>
    <m/>
  </r>
  <r>
    <s v="Fair Oak Road/Sandy Lane"/>
    <s v="FORSL"/>
    <x v="25"/>
    <n v="2158874"/>
    <x v="1"/>
    <d v="2023-02-01T00:00:00"/>
    <d v="2023-03-01T00:00:00"/>
    <n v="672.28333333338378"/>
    <n v="32.336395864836312"/>
    <n v="16.877033332378033"/>
    <n v="1.58"/>
    <m/>
  </r>
  <r>
    <s v="Fair Oak Road"/>
    <s v="FOR"/>
    <x v="26"/>
    <n v="2158875"/>
    <x v="1"/>
    <d v="2023-02-01T00:00:00"/>
    <d v="2023-03-01T00:00:00"/>
    <n v="672.3833333333605"/>
    <n v="24.494246337653625"/>
    <n v="12.784053412136547"/>
    <n v="1.1970000000000001"/>
    <m/>
  </r>
  <r>
    <s v="Bishopstoke Road"/>
    <s v="BR"/>
    <x v="27"/>
    <n v="2158876"/>
    <x v="1"/>
    <d v="2023-02-01T00:00:00"/>
    <d v="2023-03-01T00:00:00"/>
    <n v="672.44999999989523"/>
    <n v="38.037000520490722"/>
    <n v="19.852296722594325"/>
    <n v="1.859"/>
    <m/>
  </r>
  <r>
    <s v="Bishopstoke Road 2"/>
    <s v="BR2"/>
    <x v="28"/>
    <n v="2158877"/>
    <x v="1"/>
    <d v="2023-02-01T00:00:00"/>
    <d v="2023-03-01T00:00:00"/>
    <n v="672.39999999990687"/>
    <n v="38.244454193937479"/>
    <n v="19.960571082430835"/>
    <n v="1.869"/>
    <m/>
  </r>
  <r>
    <s v="Twyford Road"/>
    <s v="TWY"/>
    <x v="29"/>
    <n v="2158878"/>
    <x v="1"/>
    <d v="2023-02-01T00:00:00"/>
    <d v="2023-03-01T00:00:00"/>
    <n v="672.41666666662786"/>
    <n v="31.982129631926494"/>
    <n v="16.692134463427191"/>
    <n v="1.5629999999999999"/>
    <m/>
  </r>
  <r>
    <s v="Mill Street"/>
    <s v="MS"/>
    <x v="30"/>
    <n v="2158879"/>
    <x v="1"/>
    <d v="2023-02-01T00:00:00"/>
    <d v="2023-03-01T00:00:00"/>
    <n v="672.41666666662786"/>
    <n v="31.61381335977379"/>
    <n v="16.49990258860845"/>
    <n v="1.5449999999999999"/>
    <m/>
  </r>
  <r>
    <s v="Campbell Road 4"/>
    <s v="CR4"/>
    <x v="31"/>
    <n v="2158880"/>
    <x v="1"/>
    <d v="2023-02-01T00:00:00"/>
    <d v="2023-03-01T00:00:00"/>
    <n v="677.3833333334187"/>
    <n v="28.335218856872153"/>
    <n v="14.78873635536125"/>
    <n v="1.395"/>
    <m/>
  </r>
  <r>
    <s v="Campbell Road 3"/>
    <s v="CR3"/>
    <x v="32"/>
    <n v="2158881"/>
    <x v="1"/>
    <d v="2023-02-01T00:00:00"/>
    <d v="2023-03-01T00:00:00"/>
    <n v="677.33333333325572"/>
    <n v="21.186964074805577"/>
    <n v="11.057914444053015"/>
    <n v="1.0429999999999999"/>
    <m/>
  </r>
  <r>
    <s v="Campbell Road"/>
    <s v="CR"/>
    <x v="33"/>
    <n v="2158882"/>
    <x v="1"/>
    <d v="2023-02-01T00:00:00"/>
    <d v="2023-03-01T00:00:00"/>
    <n v="677.43333333323244"/>
    <n v="39.747620430060536"/>
    <n v="20.745104608591095"/>
    <n v="1.9570000000000001"/>
    <m/>
  </r>
  <r>
    <s v="Southampton Road Analyser (A)"/>
    <s v="SRAN(A)"/>
    <x v="34"/>
    <n v="2158883"/>
    <x v="1"/>
    <d v="2023-02-01T00:00:00"/>
    <d v="2023-03-01T00:00:00"/>
    <n v="672.84999999997672"/>
    <n v="40.774981050755663"/>
    <n v="21.281305350081244"/>
    <n v="1.994"/>
    <m/>
  </r>
  <r>
    <s v="Southampton Road Analyser (B)"/>
    <s v="SRAN(B)"/>
    <x v="35"/>
    <n v="2158884"/>
    <x v="1"/>
    <d v="2023-02-01T00:00:00"/>
    <d v="2023-03-01T00:00:00"/>
    <n v="672.84999999997672"/>
    <n v="39.588948502639404"/>
    <n v="20.662290450229335"/>
    <n v="1.9359999999999999"/>
    <m/>
  </r>
  <r>
    <s v="Southampton Road Analyser (C)"/>
    <s v="SRAN(C)"/>
    <x v="36"/>
    <n v="2158885"/>
    <x v="1"/>
    <d v="2023-02-01T00:00:00"/>
    <d v="2023-03-01T00:00:00"/>
    <n v="672.84999999997672"/>
    <n v="39.179971761909655"/>
    <n v="20.448837036487294"/>
    <n v="1.9159999999999999"/>
    <m/>
  </r>
  <r>
    <s v="Chestnut Avenue"/>
    <s v="CA"/>
    <x v="37"/>
    <n v="2158886"/>
    <x v="1"/>
    <d v="2023-02-01T00:00:00"/>
    <d v="2023-03-01T00:00:00"/>
    <n v="672.91666666668607"/>
    <n v="29.668322972135368"/>
    <n v="15.484510945790902"/>
    <n v="1.4510000000000001"/>
    <m/>
  </r>
  <r>
    <s v="Southampton Road 2"/>
    <s v="SR2"/>
    <x v="39"/>
    <n v="2158888"/>
    <x v="1"/>
    <d v="2023-02-01T00:00:00"/>
    <d v="2023-03-01T00:00:00"/>
    <n v="673.31666666659294"/>
    <n v="45.5284318918835"/>
    <n v="23.762229588665711"/>
    <n v="2.2280000000000002"/>
    <m/>
  </r>
  <r>
    <s v="The Point (A)"/>
    <s v="TP(A)"/>
    <x v="40"/>
    <n v="2158889"/>
    <x v="1"/>
    <d v="2023-02-01T00:00:00"/>
    <d v="2023-03-01T00:00:00"/>
    <n v="672.95000000012806"/>
    <n v="26.293296678797287"/>
    <n v="13.72301496805704"/>
    <n v="1.286"/>
    <m/>
  </r>
  <r>
    <s v="The Point (B)"/>
    <s v="TP(B)"/>
    <x v="41"/>
    <n v="2158890"/>
    <x v="1"/>
    <d v="2023-02-01T00:00:00"/>
    <d v="2023-03-01T00:00:00"/>
    <n v="672.94999999995343"/>
    <n v="29.748636600046641"/>
    <n v="15.526428288124553"/>
    <n v="1.4550000000000001"/>
    <m/>
  </r>
  <r>
    <s v="The Point (C)"/>
    <s v="TP(C)"/>
    <x v="42"/>
    <n v="2158891"/>
    <x v="1"/>
    <d v="2023-02-01T00:00:00"/>
    <d v="2023-03-01T00:00:00"/>
    <n v="672.94999999995343"/>
    <n v="25.414127349730567"/>
    <n v="13.264158324494034"/>
    <n v="1.2430000000000001"/>
    <m/>
  </r>
  <r>
    <s v="leigh road/Pluto Road"/>
    <s v="LRPR"/>
    <x v="43"/>
    <n v="2158892"/>
    <x v="1"/>
    <d v="2023-02-01T00:00:00"/>
    <d v="2023-03-01T00:00:00"/>
    <n v="673.08333333337214"/>
    <n v="30.151578556392966"/>
    <n v="15.736732023169607"/>
    <n v="1.4750000000000001"/>
    <m/>
  </r>
  <r>
    <s v="Oxburgh Close"/>
    <s v="OX"/>
    <x v="44"/>
    <n v="2158893"/>
    <x v="1"/>
    <d v="2023-02-01T00:00:00"/>
    <d v="2023-03-01T00:00:00"/>
    <n v="673.06666666665114"/>
    <n v="20.34004308637131"/>
    <n v="10.615888875976676"/>
    <n v="0.995"/>
    <m/>
  </r>
  <r>
    <s v="Hadleigh Gardens"/>
    <s v="HG"/>
    <x v="45"/>
    <n v="2158894"/>
    <x v="1"/>
    <d v="2023-02-01T00:00:00"/>
    <d v="2023-03-01T00:00:00"/>
    <n v="673.10000000009313"/>
    <n v="20.298153320454777"/>
    <n v="10.594025741364707"/>
    <n v="0.99299999999999999"/>
    <m/>
  </r>
  <r>
    <s v="Woodside Avenue"/>
    <s v="WA"/>
    <x v="46"/>
    <n v="2158895"/>
    <x v="1"/>
    <d v="2023-02-01T00:00:00"/>
    <d v="2023-03-01T00:00:00"/>
    <n v="673.10000000009313"/>
    <n v="36.017468429648858"/>
    <n v="18.798261184576649"/>
    <n v="1.762"/>
    <m/>
  </r>
  <r>
    <s v="Belmont Road"/>
    <s v="BEL"/>
    <x v="47"/>
    <n v="2158896"/>
    <x v="1"/>
    <d v="2023-02-01T00:00:00"/>
    <d v="2023-03-01T00:00:00"/>
    <n v="673.06666666665114"/>
    <n v="25.368837658479194"/>
    <n v="13.240520698579955"/>
    <n v="1.2410000000000001"/>
    <m/>
  </r>
  <r>
    <s v="Leigh Road/J13"/>
    <s v="LR13"/>
    <x v="48"/>
    <n v="2158897"/>
    <x v="1"/>
    <d v="2023-02-01T00:00:00"/>
    <d v="2023-03-01T00:00:00"/>
    <n v="673.08333333337214"/>
    <n v="43.336506128510564"/>
    <n v="22.618218229911569"/>
    <n v="2.12"/>
    <m/>
  </r>
  <r>
    <s v="Steele Close (A)"/>
    <s v="SC(A)"/>
    <x v="49"/>
    <n v="2158898"/>
    <x v="1"/>
    <d v="2023-02-01T00:00:00"/>
    <d v="2023-03-01T00:00:00"/>
    <n v="673.16666666662786"/>
    <n v="20.459656845755077"/>
    <n v="10.678317769183234"/>
    <n v="1.0009999999999999"/>
    <m/>
  </r>
  <r>
    <s v="Steele Close (B)"/>
    <s v="SC(B)"/>
    <x v="50"/>
    <n v="2158899"/>
    <x v="1"/>
    <d v="2023-02-01T00:00:00"/>
    <d v="2023-03-01T00:00:00"/>
    <n v="673.16666666662786"/>
    <n v="23.218951225552214"/>
    <n v="12.118450535256898"/>
    <n v="1.1359999999999999"/>
    <m/>
  </r>
  <r>
    <s v="Steele Close (C)"/>
    <s v="SC(C)"/>
    <x v="51"/>
    <n v="2158900"/>
    <x v="1"/>
    <d v="2023-02-01T00:00:00"/>
    <d v="2023-03-01T00:00:00"/>
    <n v="673.16666666662786"/>
    <n v="24.240912106958564"/>
    <n v="12.651833041210107"/>
    <n v="1.1859999999999999"/>
    <m/>
  </r>
  <r>
    <s v="Medina Close"/>
    <s v="MC"/>
    <x v="52"/>
    <n v="2158901"/>
    <x v="1"/>
    <d v="2023-02-01T00:00:00"/>
    <d v="2023-03-01T00:00:00"/>
    <n v="673.21666666679084"/>
    <n v="24.566114920897604"/>
    <n v="12.82156311111566"/>
    <n v="1.202"/>
    <m/>
  </r>
  <r>
    <s v="Porteous Crescent (A)"/>
    <s v="PC(A)"/>
    <x v="53"/>
    <n v="2158902"/>
    <x v="1"/>
    <d v="2023-02-01T00:00:00"/>
    <d v="2023-03-01T00:00:00"/>
    <n v="673.23333333333721"/>
    <n v="20.764188740901997"/>
    <n v="10.837259259343423"/>
    <n v="1.016"/>
    <m/>
  </r>
  <r>
    <s v="Nuffield Hospital"/>
    <s v="NH"/>
    <x v="54"/>
    <n v="2158903"/>
    <x v="1"/>
    <d v="2023-02-01T00:00:00"/>
    <d v="2023-03-01T00:00:00"/>
    <n v="673.21666666661622"/>
    <n v="27.958773054739304"/>
    <n v="14.592261510824272"/>
    <n v="1.3680000000000001"/>
    <m/>
  </r>
  <r>
    <s v="Ashdown Road"/>
    <s v="AR"/>
    <x v="55"/>
    <n v="2158904"/>
    <x v="1"/>
    <d v="2023-02-01T00:00:00"/>
    <d v="2023-03-01T00:00:00"/>
    <n v="673.25000000005821"/>
    <n v="11.076684738209218"/>
    <n v="5.7811506984390491"/>
    <n v="0.54200000000000004"/>
    <m/>
  </r>
  <r>
    <s v="Chestnut Close"/>
    <s v="CC"/>
    <x v="56"/>
    <n v="2158905"/>
    <x v="1"/>
    <d v="2023-02-01T00:00:00"/>
    <d v="2023-03-01T00:00:00"/>
    <n v="673.33333333331393"/>
    <n v="28.383046039604778"/>
    <n v="14.813698350524415"/>
    <n v="1.389"/>
    <m/>
  </r>
  <r>
    <s v="Sparrow Square"/>
    <s v="SSQ"/>
    <x v="57"/>
    <n v="2158906"/>
    <x v="1"/>
    <d v="2023-02-01T00:00:00"/>
    <d v="2023-03-01T00:00:00"/>
    <n v="673.35000000003492"/>
    <n v="31.713028885421984"/>
    <n v="16.551685222036525"/>
    <n v="1.552"/>
    <m/>
  </r>
  <r>
    <s v="Dove Dale"/>
    <s v="DD (A)"/>
    <x v="58"/>
    <n v="2158907"/>
    <x v="1"/>
    <d v="2023-02-01T00:00:00"/>
    <d v="2023-03-01T00:00:00"/>
    <n v="673.30000000004657"/>
    <n v="29.263163522944655"/>
    <n v="15.273049855399091"/>
    <n v="1.4319999999999999"/>
    <m/>
  </r>
  <r>
    <s v="Passfield Avenue"/>
    <s v="PA"/>
    <x v="59"/>
    <n v="2158908"/>
    <x v="1"/>
    <d v="2023-02-01T00:00:00"/>
    <d v="2023-03-01T00:00:00"/>
    <n v="673.31666666659294"/>
    <n v="30.631561672321979"/>
    <n v="15.987245131692056"/>
    <n v="1.4990000000000001"/>
    <m/>
  </r>
  <r>
    <s v="High Street Botley"/>
    <s v="HSB"/>
    <x v="0"/>
    <n v="2179820"/>
    <x v="2"/>
    <d v="2023-03-01T00:00:00"/>
    <d v="2023-04-05T00:00:00"/>
    <n v="839.26666666672099"/>
    <n v="30.656918738579318"/>
    <n v="16.00047950865309"/>
    <n v="1.87"/>
    <m/>
  </r>
  <r>
    <s v="High Street Botley 2 (A)"/>
    <s v="HSB2A"/>
    <x v="1"/>
    <n v="2179821"/>
    <x v="2"/>
    <d v="2023-03-01T00:00:00"/>
    <d v="2023-04-05T00:00:00"/>
    <n v="839.15000000002328"/>
    <n v="25.315969731274993"/>
    <n v="13.212927834694673"/>
    <n v="1.544"/>
    <m/>
  </r>
  <r>
    <s v="Kings Copse Avenue"/>
    <s v="KCA"/>
    <x v="2"/>
    <n v="2179822"/>
    <x v="2"/>
    <d v="2023-03-01T00:00:00"/>
    <d v="2023-04-05T00:00:00"/>
    <n v="839.08333333331393"/>
    <n v="29.466588141822111"/>
    <n v="15.379221368383149"/>
    <n v="1.7969999999999999"/>
    <m/>
  </r>
  <r>
    <s v="Grange Road"/>
    <s v="GR"/>
    <x v="3"/>
    <n v="2179823"/>
    <x v="2"/>
    <d v="2023-03-01T00:00:00"/>
    <d v="2023-04-05T00:00:00"/>
    <n v="839.06666666659294"/>
    <n v="25.154504211030339"/>
    <n v="13.128655642500178"/>
    <n v="1.534"/>
    <m/>
  </r>
  <r>
    <s v="Pavilion Road"/>
    <s v="PAV"/>
    <x v="4"/>
    <n v="2179824"/>
    <x v="2"/>
    <d v="2023-03-01T00:00:00"/>
    <d v="2023-04-05T00:00:00"/>
    <n v="839.01666666660458"/>
    <n v="17.891264376950531"/>
    <n v="9.3378206560284607"/>
    <n v="1.091"/>
    <m/>
  </r>
  <r>
    <s v="Winchester Street Railway Bridge"/>
    <s v="WSRB"/>
    <x v="5"/>
    <n v="2179825"/>
    <x v="2"/>
    <d v="2023-03-01T00:00:00"/>
    <d v="2023-04-05T00:00:00"/>
    <n v="839.3833333334187"/>
    <n v="14.096944185213903"/>
    <n v="7.3574865267295948"/>
    <n v="0.86"/>
    <m/>
  </r>
  <r>
    <s v="Upper Northam Close"/>
    <s v="UNC"/>
    <x v="6"/>
    <n v="2179826"/>
    <x v="2"/>
    <d v="2023-03-01T00:00:00"/>
    <d v="2023-04-05T00:00:00"/>
    <n v="839.06666666676756"/>
    <n v="22.547225091368652"/>
    <n v="11.767862782551489"/>
    <n v="1.375"/>
    <m/>
  </r>
  <r>
    <s v="Bridge Road 2"/>
    <s v="BDG2"/>
    <x v="8"/>
    <n v="2179828"/>
    <x v="2"/>
    <d v="2023-03-01T00:00:00"/>
    <d v="2023-04-05T00:00:00"/>
    <n v="839.05000000004657"/>
    <n v="35.338352899110127"/>
    <n v="18.443816753189001"/>
    <n v="2.1549999999999998"/>
    <m/>
  </r>
  <r>
    <s v="Oakhill 2 (Bridge)"/>
    <s v="OH2"/>
    <x v="9"/>
    <n v="2179829"/>
    <x v="2"/>
    <d v="2023-03-01T00:00:00"/>
    <d v="2023-04-05T00:00:00"/>
    <n v="839.04999999987194"/>
    <n v="42.553608247429182"/>
    <n v="22.209607644796026"/>
    <n v="2.5950000000000002"/>
    <m/>
  </r>
  <r>
    <s v="Oakhill (Prov)"/>
    <s v="OH"/>
    <x v="10"/>
    <n v="2179830"/>
    <x v="2"/>
    <d v="2023-03-01T00:00:00"/>
    <d v="2023-04-05T00:00:00"/>
    <n v="838.98333333333721"/>
    <n v="32.159636464768717"/>
    <n v="16.784778948209144"/>
    <n v="1.9610000000000001"/>
    <m/>
  </r>
  <r>
    <s v="Providence Hill 2"/>
    <s v="PH2"/>
    <x v="11"/>
    <n v="2179831"/>
    <x v="2"/>
    <d v="2023-03-01T00:00:00"/>
    <d v="2023-04-05T00:00:00"/>
    <n v="838.89999999990687"/>
    <n v="22.125272380500729"/>
    <n v="11.547636941806227"/>
    <n v="1.349"/>
    <m/>
  </r>
  <r>
    <s v="Providence Hill 1"/>
    <s v="PH1"/>
    <x v="12"/>
    <n v="2179832"/>
    <x v="2"/>
    <d v="2023-03-01T00:00:00"/>
    <d v="2023-04-05T00:00:00"/>
    <n v="838.81666666665114"/>
    <n v="35.545017385603387"/>
    <n v="18.551679220043521"/>
    <n v="2.1669999999999998"/>
    <m/>
  </r>
  <r>
    <s v="Providence Hill 3"/>
    <s v="PH3"/>
    <x v="13"/>
    <n v="2179833"/>
    <x v="2"/>
    <d v="2023-03-01T00:00:00"/>
    <d v="2023-04-05T00:00:00"/>
    <n v="838.81666666665114"/>
    <n v="25.227612708379336"/>
    <n v="13.166812478277317"/>
    <n v="1.538"/>
    <m/>
  </r>
  <r>
    <s v="Hamble Lane 2 (Tesco)"/>
    <s v="HL2"/>
    <x v="14"/>
    <n v="2179834"/>
    <x v="2"/>
    <d v="2023-03-01T00:00:00"/>
    <d v="2023-04-05T00:00:00"/>
    <n v="838.98333333333721"/>
    <n v="33.20921154571986"/>
    <n v="17.332573875636673"/>
    <n v="2.0249999999999999"/>
    <m/>
  </r>
  <r>
    <s v="Hamble Lane (Woodlands)"/>
    <s v="HL"/>
    <x v="15"/>
    <n v="2179835"/>
    <x v="2"/>
    <d v="2023-03-01T00:00:00"/>
    <d v="2023-04-05T00:00:00"/>
    <n v="838.94999999989523"/>
    <n v="27.929646582040558"/>
    <n v="14.577059802735157"/>
    <n v="1.7030000000000001"/>
    <m/>
  </r>
  <r>
    <s v="Hamble Primary School"/>
    <s v="HPS"/>
    <x v="18"/>
    <n v="2179838"/>
    <x v="2"/>
    <d v="2023-03-01T00:00:00"/>
    <d v="2023-04-05T00:00:00"/>
    <n v="838.81666666665114"/>
    <n v="24.653512289137929"/>
    <n v="12.867177603934202"/>
    <n v="1.5029999999999999"/>
    <m/>
  </r>
  <r>
    <s v="Hound Parish Office"/>
    <s v="HPO"/>
    <x v="19"/>
    <n v="2179839"/>
    <x v="2"/>
    <d v="2023-03-01T00:00:00"/>
    <d v="2023-04-05T00:00:00"/>
    <n v="838.31666666676756"/>
    <n v="16.773730690468966"/>
    <n v="8.754556727802175"/>
    <n v="1.022"/>
    <m/>
  </r>
  <r>
    <s v="Swaythling road"/>
    <s v="SWA"/>
    <x v="20"/>
    <n v="2179840"/>
    <x v="2"/>
    <d v="2023-03-01T00:00:00"/>
    <d v="2023-04-05T00:00:00"/>
    <n v="838.28333333332557"/>
    <n v="23.947011949023029"/>
    <n v="12.498440474437906"/>
    <n v="1.4590000000000001"/>
    <m/>
  </r>
  <r>
    <s v="Allington Lane"/>
    <s v="AL"/>
    <x v="21"/>
    <n v="2179841"/>
    <x v="2"/>
    <d v="2023-03-01T00:00:00"/>
    <d v="2023-04-05T00:00:00"/>
    <n v="838.1166666666395"/>
    <n v="21.719120647484147"/>
    <n v="11.335657957977112"/>
    <n v="1.323"/>
    <m/>
  </r>
  <r>
    <s v="Jukes Walk"/>
    <s v="JW"/>
    <x v="22"/>
    <n v="2179842"/>
    <x v="2"/>
    <d v="2023-03-01T00:00:00"/>
    <d v="2023-04-05T00:00:00"/>
    <n v="838.1166666666395"/>
    <n v="18.140308628473154"/>
    <n v="9.4678019981592669"/>
    <n v="1.105"/>
    <m/>
  </r>
  <r>
    <s v="Botley Road"/>
    <s v="BOT"/>
    <x v="23"/>
    <n v="2179843"/>
    <x v="2"/>
    <d v="2023-03-01T00:00:00"/>
    <d v="2023-04-05T00:00:00"/>
    <n v="838.09999999991851"/>
    <n v="28.450479656368358"/>
    <n v="14.848893348835261"/>
    <n v="1.7330000000000001"/>
    <m/>
  </r>
  <r>
    <s v="Wyvern School"/>
    <s v="WYV"/>
    <x v="24"/>
    <n v="2179844"/>
    <x v="2"/>
    <d v="2023-03-01T00:00:00"/>
    <d v="2023-04-05T00:00:00"/>
    <n v="838.05000000010477"/>
    <n v="25.973077978637647"/>
    <n v="13.55588621014491"/>
    <n v="1.5820000000000001"/>
    <m/>
  </r>
  <r>
    <s v="Fair Oak Road/Sandy Lane"/>
    <s v="FORSL"/>
    <x v="25"/>
    <n v="2179845"/>
    <x v="2"/>
    <d v="2023-03-01T00:00:00"/>
    <d v="2023-04-05T00:00:00"/>
    <n v="837.96666666667443"/>
    <n v="26.79663630215974"/>
    <n v="13.985718320542663"/>
    <n v="1.6319999999999999"/>
    <m/>
  </r>
  <r>
    <s v="Fair Oak Road"/>
    <s v="FOR"/>
    <x v="26"/>
    <n v="2179846"/>
    <x v="2"/>
    <d v="2023-03-01T00:00:00"/>
    <d v="2023-04-05T00:00:00"/>
    <n v="837.94999999995343"/>
    <n v="19.539602601588292"/>
    <n v="10.19812244341769"/>
    <n v="1.19"/>
    <m/>
  </r>
  <r>
    <s v="Bishopstoke Road"/>
    <s v="BR"/>
    <x v="27"/>
    <n v="2179847"/>
    <x v="2"/>
    <d v="2023-03-01T00:00:00"/>
    <d v="2023-04-05T00:00:00"/>
    <n v="837.9000000001397"/>
    <n v="31.98774555435676"/>
    <n v="16.695065529413757"/>
    <n v="1.948"/>
    <m/>
  </r>
  <r>
    <s v="Twyford Road"/>
    <s v="TWY"/>
    <x v="29"/>
    <n v="2179849"/>
    <x v="2"/>
    <d v="2023-03-01T00:00:00"/>
    <d v="2023-04-05T00:00:00"/>
    <n v="837.8833333334187"/>
    <n v="25.272135341035355"/>
    <n v="13.190049760456866"/>
    <n v="1.5389999999999999"/>
    <m/>
  </r>
  <r>
    <s v="Campbell Road 4"/>
    <s v="CR4"/>
    <x v="31"/>
    <n v="2179851"/>
    <x v="2"/>
    <d v="2023-03-01T00:00:00"/>
    <d v="2023-04-05T00:00:00"/>
    <n v="837.54999999987194"/>
    <n v="25.364331681694523"/>
    <n v="13.238168936166245"/>
    <n v="1.544"/>
    <m/>
  </r>
  <r>
    <s v="Campbell Road 3"/>
    <s v="CR3"/>
    <x v="32"/>
    <n v="2179852"/>
    <x v="2"/>
    <d v="2023-03-01T00:00:00"/>
    <d v="2023-04-05T00:00:00"/>
    <n v="837.56666666659294"/>
    <n v="16.27950292514172"/>
    <n v="8.496609042349542"/>
    <n v="0.99099999999999999"/>
    <m/>
  </r>
  <r>
    <s v="Campbell Road"/>
    <s v="CR"/>
    <x v="33"/>
    <n v="2179853"/>
    <x v="2"/>
    <d v="2023-03-01T00:00:00"/>
    <d v="2023-04-05T00:00:00"/>
    <n v="837.3666666666395"/>
    <n v="40.618105967120464"/>
    <n v="21.199429001628634"/>
    <n v="2.472"/>
    <m/>
  </r>
  <r>
    <s v="Southampton Road Analyser (A)"/>
    <s v="SRAN(A)"/>
    <x v="34"/>
    <n v="2179854"/>
    <x v="2"/>
    <d v="2023-03-01T00:00:00"/>
    <d v="2023-04-05T00:00:00"/>
    <n v="838.05000000010477"/>
    <n v="34.904401885324674"/>
    <n v="18.217328750169454"/>
    <n v="2.1259999999999999"/>
    <m/>
  </r>
  <r>
    <s v="Southampton Road Analyser (B)"/>
    <s v="SRAN(B)"/>
    <x v="35"/>
    <n v="2179855"/>
    <x v="2"/>
    <d v="2023-03-01T00:00:00"/>
    <d v="2023-04-05T00:00:00"/>
    <n v="838.05000000010477"/>
    <n v="34.034254519415825"/>
    <n v="17.763180855645004"/>
    <n v="2.073"/>
    <m/>
  </r>
  <r>
    <s v="Southampton Road Analyser (C)"/>
    <s v="SRAN(C)"/>
    <x v="36"/>
    <n v="2179856"/>
    <x v="2"/>
    <d v="2023-03-01T00:00:00"/>
    <d v="2023-04-05T00:00:00"/>
    <n v="838.04999999993015"/>
    <n v="34.231269017364582"/>
    <n v="17.86600679403162"/>
    <n v="2.085"/>
    <m/>
  </r>
  <r>
    <s v="Chestnut Avenue"/>
    <s v="CA"/>
    <x v="37"/>
    <n v="2179857"/>
    <x v="2"/>
    <d v="2023-03-01T00:00:00"/>
    <d v="2023-04-05T00:00:00"/>
    <n v="837.68333333346527"/>
    <n v="22.863685163443204"/>
    <n v="11.933029834782467"/>
    <n v="1.3919999999999999"/>
    <m/>
  </r>
  <r>
    <s v="Southampton Road 1"/>
    <s v="SR1"/>
    <x v="38"/>
    <n v="2179858"/>
    <x v="2"/>
    <d v="2023-03-01T00:00:00"/>
    <d v="2023-04-05T00:00:00"/>
    <n v="837.70000000001164"/>
    <n v="49.586273128804372"/>
    <n v="25.880100797914601"/>
    <n v="3.0190000000000001"/>
    <m/>
  </r>
  <r>
    <s v="Southampton Road 2"/>
    <s v="SR2"/>
    <x v="39"/>
    <n v="2179859"/>
    <x v="2"/>
    <d v="2023-03-01T00:00:00"/>
    <d v="2023-04-05T00:00:00"/>
    <n v="837.84999999997672"/>
    <n v="39.707897595036016"/>
    <n v="20.724372439997921"/>
    <n v="2.4180000000000001"/>
    <m/>
  </r>
  <r>
    <s v="The Point (A)"/>
    <s v="TP(A)"/>
    <x v="40"/>
    <n v="2179860"/>
    <x v="2"/>
    <d v="2023-03-01T00:00:00"/>
    <d v="2023-04-05T00:00:00"/>
    <n v="837.96666666667443"/>
    <n v="20.245252794462601"/>
    <n v="10.566415863498227"/>
    <n v="1.2330000000000001"/>
    <m/>
  </r>
  <r>
    <s v="The Point (B)"/>
    <s v="TP(B)"/>
    <x v="41"/>
    <n v="2179861"/>
    <x v="2"/>
    <d v="2023-03-01T00:00:00"/>
    <d v="2023-04-05T00:00:00"/>
    <n v="837.96666666667443"/>
    <n v="19.769087075858046"/>
    <n v="10.317895133537602"/>
    <n v="1.204"/>
    <m/>
  </r>
  <r>
    <s v="The Point (C)"/>
    <s v="TP(C)"/>
    <x v="42"/>
    <n v="2179862"/>
    <x v="2"/>
    <d v="2023-03-01T00:00:00"/>
    <d v="2023-04-05T00:00:00"/>
    <n v="837.96666666667443"/>
    <n v="20.590062452762449"/>
    <n v="10.746379150711091"/>
    <n v="1.254"/>
    <m/>
  </r>
  <r>
    <s v="leigh road/Pluto Road"/>
    <s v="LRPR"/>
    <x v="43"/>
    <n v="2179863"/>
    <x v="2"/>
    <d v="2023-03-01T00:00:00"/>
    <d v="2023-04-05T00:00:00"/>
    <n v="837.83333333343035"/>
    <n v="24.780979908491261"/>
    <n v="12.933705588982914"/>
    <n v="1.5089999999999999"/>
    <m/>
  </r>
  <r>
    <s v="Oxburgh Close"/>
    <s v="OX"/>
    <x v="44"/>
    <n v="2179864"/>
    <x v="2"/>
    <d v="2023-03-01T00:00:00"/>
    <d v="2023-04-05T00:00:00"/>
    <n v="837.83333333343035"/>
    <n v="14.484310324247378"/>
    <n v="7.5596609207971701"/>
    <n v="0.88200000000000001"/>
    <m/>
  </r>
  <r>
    <s v="Hadleigh Gardens"/>
    <s v="HG"/>
    <x v="45"/>
    <n v="2179865"/>
    <x v="2"/>
    <d v="2023-03-01T00:00:00"/>
    <d v="2023-04-05T00:00:00"/>
    <n v="837.84999999997672"/>
    <n v="0.45981022856121112"/>
    <n v="0.23998446167077825"/>
    <n v="2.8000000000000001E-2"/>
    <m/>
  </r>
  <r>
    <s v="Woodside Avenue"/>
    <s v="WA"/>
    <x v="46"/>
    <n v="2179866"/>
    <x v="2"/>
    <d v="2023-03-01T00:00:00"/>
    <d v="2023-04-05T00:00:00"/>
    <n v="837.83333333325572"/>
    <n v="30.265968171874693"/>
    <n v="15.79643432770078"/>
    <n v="1.843"/>
    <m/>
  </r>
  <r>
    <s v="Belmont Road"/>
    <s v="BEL"/>
    <x v="47"/>
    <n v="2179867"/>
    <x v="2"/>
    <d v="2023-03-01T00:00:00"/>
    <d v="2023-04-05T00:00:00"/>
    <n v="837.84999999997672"/>
    <n v="21.019896162798222"/>
    <n v="10.970718247807005"/>
    <n v="1.28"/>
    <m/>
  </r>
  <r>
    <s v="Leigh Road/J13"/>
    <s v="LR13"/>
    <x v="48"/>
    <n v="2179868"/>
    <x v="2"/>
    <d v="2023-03-01T00:00:00"/>
    <d v="2023-04-05T00:00:00"/>
    <n v="837.81666666670935"/>
    <n v="37.590981718353333"/>
    <n v="19.619510291416145"/>
    <n v="2.2890000000000001"/>
    <m/>
  </r>
  <r>
    <s v="Steele Close (A)"/>
    <s v="SC(A)"/>
    <x v="49"/>
    <n v="2179869"/>
    <x v="2"/>
    <d v="2023-03-01T00:00:00"/>
    <d v="2023-04-05T00:00:00"/>
    <n v="837.73333333327901"/>
    <n v="20.989975330257607"/>
    <n v="10.955101946898543"/>
    <n v="1.278"/>
    <m/>
  </r>
  <r>
    <s v="Steele Close (B)"/>
    <s v="SC(B)"/>
    <x v="50"/>
    <n v="2179870"/>
    <x v="2"/>
    <d v="2023-03-01T00:00:00"/>
    <d v="2023-04-05T00:00:00"/>
    <n v="837.73333333327901"/>
    <n v="20.875006764285928"/>
    <n v="10.895097476140881"/>
    <n v="1.2709999999999999"/>
    <m/>
  </r>
  <r>
    <s v="Steele Close (C)"/>
    <s v="SC(C)"/>
    <x v="51"/>
    <n v="2179871"/>
    <x v="2"/>
    <d v="2023-03-01T00:00:00"/>
    <d v="2023-04-05T00:00:00"/>
    <n v="837.73333333345363"/>
    <n v="20.250891691864037"/>
    <n v="10.569358920597097"/>
    <n v="1.2330000000000001"/>
    <m/>
  </r>
  <r>
    <s v="Medina Close"/>
    <s v="MC"/>
    <x v="52"/>
    <n v="2179872"/>
    <x v="2"/>
    <d v="2023-03-01T00:00:00"/>
    <d v="2023-04-05T00:00:00"/>
    <n v="837.69999999983702"/>
    <n v="20.251697505077356"/>
    <n v="10.569779491167722"/>
    <n v="1.2330000000000001"/>
    <m/>
  </r>
  <r>
    <s v="Porteous Crescent (A)"/>
    <s v="PC(A)"/>
    <x v="53"/>
    <n v="2179873"/>
    <x v="2"/>
    <d v="2023-03-01T00:00:00"/>
    <d v="2023-04-05T00:00:00"/>
    <n v="837.70000000001164"/>
    <n v="20.859412677569246"/>
    <n v="10.886958599983949"/>
    <n v="1.27"/>
    <m/>
  </r>
  <r>
    <s v="Nuffield Hospital"/>
    <s v="NH"/>
    <x v="54"/>
    <n v="2179874"/>
    <x v="2"/>
    <d v="2023-03-01T00:00:00"/>
    <d v="2023-04-05T00:00:00"/>
    <n v="837.68333333346527"/>
    <n v="19.72649847794202"/>
    <n v="10.295667264061597"/>
    <n v="1.2010000000000001"/>
    <m/>
  </r>
  <r>
    <s v="Ashdown Road"/>
    <s v="AR"/>
    <x v="55"/>
    <n v="2179875"/>
    <x v="2"/>
    <d v="2023-03-01T00:00:00"/>
    <d v="2023-04-05T00:00:00"/>
    <n v="837.65000000002328"/>
    <n v="9.214826001312943"/>
    <n v="4.8094081426476736"/>
    <n v="0.56100000000000005"/>
    <m/>
  </r>
  <r>
    <s v="Chestnut Close"/>
    <s v="CC"/>
    <x v="56"/>
    <n v="2179876"/>
    <x v="2"/>
    <d v="2023-03-01T00:00:00"/>
    <d v="2023-04-05T00:00:00"/>
    <n v="837.56666666659294"/>
    <n v="23.44182711824141"/>
    <n v="12.234774070063366"/>
    <n v="1.427"/>
    <m/>
  </r>
  <r>
    <s v="Sparrow Square"/>
    <s v="SSQ"/>
    <x v="57"/>
    <n v="2179877"/>
    <x v="2"/>
    <d v="2023-03-01T00:00:00"/>
    <d v="2023-04-05T00:00:00"/>
    <n v="837.55000000004657"/>
    <n v="21.388834099455561"/>
    <n v="11.163274582179312"/>
    <n v="1.302"/>
    <m/>
  </r>
  <r>
    <s v="Dove Dale"/>
    <s v="DD (A)"/>
    <x v="58"/>
    <n v="2179878"/>
    <x v="2"/>
    <d v="2023-03-01T00:00:00"/>
    <d v="2023-04-05T00:00:00"/>
    <n v="837.55000000004657"/>
    <n v="20.912431496625903"/>
    <n v="10.914630217445669"/>
    <n v="1.2729999999999999"/>
    <n v="2179878"/>
  </r>
  <r>
    <s v="Passfield Avenue"/>
    <s v="PA"/>
    <x v="59"/>
    <n v="2179879"/>
    <x v="2"/>
    <d v="2023-03-01T00:00:00"/>
    <d v="2023-04-05T00:00:00"/>
    <n v="837.50000000005821"/>
    <n v="24.462269850744569"/>
    <n v="12.767364222726812"/>
    <n v="1.4890000000000001"/>
    <m/>
  </r>
  <r>
    <s v="High Street Botley"/>
    <s v="HSB"/>
    <x v="0"/>
    <n v="2202853"/>
    <x v="3"/>
    <d v="2023-04-05T00:00:00"/>
    <d v="2023-05-03T00:00:00"/>
    <n v="672.31666666665114"/>
    <n v="30.922703587100045"/>
    <n v="16.139198114352844"/>
    <n v="1.5109999999999999"/>
    <m/>
  </r>
  <r>
    <s v="High Street Botley 2 (A)"/>
    <s v="HSB2A"/>
    <x v="1"/>
    <n v="2202854"/>
    <x v="3"/>
    <d v="2023-04-05T00:00:00"/>
    <d v="2023-05-03T00:00:00"/>
    <n v="672.33333333337214"/>
    <n v="29.243843827464847"/>
    <n v="15.262966507027583"/>
    <n v="1.429"/>
    <m/>
  </r>
  <r>
    <s v="Kings Copse Avenue"/>
    <s v="KCA"/>
    <x v="2"/>
    <n v="2202855"/>
    <x v="3"/>
    <d v="2023-04-05T00:00:00"/>
    <d v="2023-05-03T00:00:00"/>
    <n v="672.33333333337214"/>
    <n v="29.428024789289328"/>
    <n v="15.359094357666665"/>
    <n v="1.4379999999999999"/>
    <m/>
  </r>
  <r>
    <s v="Grange Road"/>
    <s v="GR"/>
    <x v="3"/>
    <n v="2202856"/>
    <x v="3"/>
    <d v="2023-04-05T00:00:00"/>
    <d v="2023-05-03T00:00:00"/>
    <n v="672.35000000009313"/>
    <n v="28.854302074808228"/>
    <n v="15.059656615244378"/>
    <n v="1.41"/>
    <m/>
  </r>
  <r>
    <s v="Pavilion Road"/>
    <s v="PAV"/>
    <x v="4"/>
    <n v="2202857"/>
    <x v="3"/>
    <d v="2023-04-05T00:00:00"/>
    <d v="2023-05-03T00:00:00"/>
    <n v="672.3833333333605"/>
    <n v="17.577742359268555"/>
    <n v="9.174187035108849"/>
    <n v="0.85899999999999999"/>
    <n v="1"/>
  </r>
  <r>
    <s v="Winchester Street Railway Bridge"/>
    <s v="WSRB"/>
    <x v="5"/>
    <n v="2202858"/>
    <x v="3"/>
    <d v="2023-04-05T00:00:00"/>
    <d v="2023-05-03T00:00:00"/>
    <n v="672.26666666666279"/>
    <n v="14.469872570408651"/>
    <n v="7.552125558668398"/>
    <n v="0.70699999999999996"/>
    <m/>
  </r>
  <r>
    <s v="Upper Northam Close"/>
    <s v="UNC"/>
    <x v="6"/>
    <n v="2202859"/>
    <x v="3"/>
    <d v="2023-04-05T00:00:00"/>
    <d v="2023-05-03T00:00:00"/>
    <n v="672.3666666666395"/>
    <n v="20.545390907739662"/>
    <n v="10.723064148089595"/>
    <n v="1.004"/>
    <m/>
  </r>
  <r>
    <s v="Bridge Road"/>
    <s v="BDG"/>
    <x v="7"/>
    <n v="2202860"/>
    <x v="3"/>
    <d v="2023-04-05T00:00:00"/>
    <d v="2023-05-03T00:00:00"/>
    <n v="672.3833333333605"/>
    <n v="23.921281511041844"/>
    <n v="12.485011227057329"/>
    <n v="1.169"/>
    <m/>
  </r>
  <r>
    <s v="Bridge Road 2"/>
    <s v="BDG2"/>
    <x v="8"/>
    <n v="2202861"/>
    <x v="3"/>
    <d v="2023-04-05T00:00:00"/>
    <d v="2023-05-03T00:00:00"/>
    <n v="672.3666666666395"/>
    <n v="40.661047543504694"/>
    <n v="21.221841097862576"/>
    <n v="1.9870000000000001"/>
    <m/>
  </r>
  <r>
    <s v="Oakhill 2 (Bridge)"/>
    <s v="OH2"/>
    <x v="9"/>
    <n v="2202862"/>
    <x v="3"/>
    <d v="2023-04-05T00:00:00"/>
    <d v="2023-05-03T00:00:00"/>
    <n v="672.36666666681413"/>
    <n v="44.937926726478672"/>
    <n v="23.454032738245655"/>
    <n v="2.1960000000000002"/>
    <m/>
  </r>
  <r>
    <s v="Oakhill (Prov)"/>
    <s v="OH"/>
    <x v="10"/>
    <n v="2202863"/>
    <x v="3"/>
    <d v="2023-04-05T00:00:00"/>
    <d v="2023-05-03T00:00:00"/>
    <n v="672.3833333333605"/>
    <n v="33.518442356789166"/>
    <n v="17.49396782713422"/>
    <n v="1.6379999999999999"/>
    <m/>
  </r>
  <r>
    <s v="Providence Hill 2"/>
    <s v="PH2"/>
    <x v="11"/>
    <n v="2202864"/>
    <x v="3"/>
    <d v="2023-04-05T00:00:00"/>
    <d v="2023-05-03T00:00:00"/>
    <n v="672.31666666665114"/>
    <n v="40.234305262897877"/>
    <n v="20.999115481679478"/>
    <n v="1.966"/>
    <m/>
  </r>
  <r>
    <s v="Providence Hill 1"/>
    <s v="PH1"/>
    <x v="12"/>
    <n v="2202865"/>
    <x v="3"/>
    <d v="2023-04-05T00:00:00"/>
    <d v="2023-05-03T00:00:00"/>
    <n v="672.33333333337214"/>
    <n v="28.077364402576467"/>
    <n v="14.654156786313397"/>
    <n v="1.3720000000000001"/>
    <m/>
  </r>
  <r>
    <s v="Providence Hill 3"/>
    <s v="PH3"/>
    <x v="13"/>
    <n v="2202866"/>
    <x v="3"/>
    <d v="2023-04-05T00:00:00"/>
    <d v="2023-05-03T00:00:00"/>
    <n v="672.33333333337214"/>
    <n v="24.35281606345918"/>
    <n v="12.710238028945293"/>
    <n v="1.19"/>
    <m/>
  </r>
  <r>
    <s v="Hamble Lane 2 (Tesco)"/>
    <s v="HL2"/>
    <x v="14"/>
    <n v="2202867"/>
    <x v="3"/>
    <d v="2023-04-05T00:00:00"/>
    <d v="2023-05-03T00:00:00"/>
    <n v="672.48333333333721"/>
    <n v="36.214176311680376"/>
    <n v="18.900927093778904"/>
    <n v="1.77"/>
    <m/>
  </r>
  <r>
    <s v="Hamble Lane (Woodlands)"/>
    <s v="HL"/>
    <x v="15"/>
    <n v="2202868"/>
    <x v="3"/>
    <d v="2023-04-05T00:00:00"/>
    <d v="2023-05-03T00:00:00"/>
    <n v="672.45000000006985"/>
    <n v="25.617173024013994"/>
    <n v="13.370132058462419"/>
    <n v="1.252"/>
    <m/>
  </r>
  <r>
    <s v="Hamble Corner Fruit Farm"/>
    <s v="HCF"/>
    <x v="16"/>
    <n v="2202869"/>
    <x v="3"/>
    <d v="2023-04-05T00:00:00"/>
    <d v="2023-05-03T00:00:00"/>
    <n v="672.3833333333605"/>
    <n v="27.359070470712524"/>
    <n v="14.279264337532632"/>
    <n v="1.337"/>
    <m/>
  </r>
  <r>
    <s v="Hamble Lane 4"/>
    <s v="HL4"/>
    <x v="17"/>
    <n v="2202870"/>
    <x v="3"/>
    <d v="2023-04-05T00:00:00"/>
    <d v="2023-05-03T00:00:00"/>
    <n v="672.43333333334886"/>
    <n v="17.310435730927079"/>
    <n v="9.0346741810684126"/>
    <n v="0.84599999999999997"/>
    <m/>
  </r>
  <r>
    <s v="Hound Parish Office"/>
    <s v="HPO"/>
    <x v="19"/>
    <n v="2202872"/>
    <x v="3"/>
    <d v="2023-04-05T00:00:00"/>
    <d v="2023-05-03T00:00:00"/>
    <n v="672.39999999990687"/>
    <n v="17.331756395005375"/>
    <n v="9.0458018763076069"/>
    <n v="0.84699999999999998"/>
    <m/>
  </r>
  <r>
    <s v="Swaythling road"/>
    <s v="SWA"/>
    <x v="20"/>
    <n v="2202873"/>
    <x v="3"/>
    <d v="2023-04-05T00:00:00"/>
    <d v="2023-05-03T00:00:00"/>
    <n v="672.45000000006985"/>
    <n v="26.84483307308815"/>
    <n v="14.010873211423878"/>
    <n v="1.3120000000000001"/>
    <m/>
  </r>
  <r>
    <s v="Allington Lane"/>
    <s v="AL"/>
    <x v="21"/>
    <n v="2202874"/>
    <x v="3"/>
    <d v="2023-04-05T00:00:00"/>
    <d v="2023-05-03T00:00:00"/>
    <n v="672.46666666679084"/>
    <n v="6.2199900862484796"/>
    <n v="3.2463413811317743"/>
    <n v="0.30399999999999999"/>
    <n v="1"/>
  </r>
  <r>
    <s v="Jukes Walk"/>
    <s v="JW"/>
    <x v="22"/>
    <n v="2202875"/>
    <x v="3"/>
    <d v="2023-04-05T00:00:00"/>
    <d v="2023-05-03T00:00:00"/>
    <n v="672.51666666660458"/>
    <n v="22.504869767789742"/>
    <n v="11.745756663773353"/>
    <n v="1.1000000000000001"/>
    <m/>
  </r>
  <r>
    <s v="Botley Road"/>
    <s v="BOT"/>
    <x v="23"/>
    <n v="2202876"/>
    <x v="3"/>
    <d v="2023-04-05T00:00:00"/>
    <d v="2023-05-03T00:00:00"/>
    <n v="672.48333333333721"/>
    <n v="29.544220674613822"/>
    <n v="15.419739391760867"/>
    <n v="1.444"/>
    <m/>
  </r>
  <r>
    <s v="Wyvern School"/>
    <s v="WYV"/>
    <x v="24"/>
    <n v="2202877"/>
    <x v="3"/>
    <d v="2023-04-05T00:00:00"/>
    <d v="2023-05-03T00:00:00"/>
    <n v="672.44999999989523"/>
    <n v="23.816604952044752"/>
    <n v="12.430378367455507"/>
    <n v="1.1639999999999999"/>
    <m/>
  </r>
  <r>
    <s v="Fair Oak Road/Sandy Lane"/>
    <s v="FORSL"/>
    <x v="25"/>
    <n v="2202878"/>
    <x v="3"/>
    <d v="2023-04-05T00:00:00"/>
    <d v="2023-05-03T00:00:00"/>
    <n v="672.44999999989523"/>
    <n v="27.376819094360727"/>
    <n v="14.288527711044221"/>
    <n v="1.3380000000000001"/>
    <m/>
  </r>
  <r>
    <s v="Fair Oak Road"/>
    <s v="FOR"/>
    <x v="26"/>
    <n v="2202879"/>
    <x v="3"/>
    <d v="2023-04-05T00:00:00"/>
    <d v="2023-05-03T00:00:00"/>
    <n v="672.50000000005821"/>
    <n v="17.758828252786568"/>
    <n v="9.2686995056297334"/>
    <n v="0.86799999999999999"/>
    <m/>
  </r>
  <r>
    <s v="Bishopstoke Road"/>
    <s v="BR"/>
    <x v="27"/>
    <n v="2202880"/>
    <x v="3"/>
    <d v="2023-04-05T00:00:00"/>
    <d v="2023-05-03T00:00:00"/>
    <n v="672.48333333333721"/>
    <n v="26.229702842697314"/>
    <n v="13.689824030635341"/>
    <n v="1.282"/>
    <m/>
  </r>
  <r>
    <s v="Bishopstoke Road 2"/>
    <s v="BR2"/>
    <x v="28"/>
    <n v="2202881"/>
    <x v="3"/>
    <d v="2023-04-05T00:00:00"/>
    <d v="2023-05-03T00:00:00"/>
    <n v="672.50000000005821"/>
    <n v="32.162301858733279"/>
    <n v="16.786170072407767"/>
    <n v="1.5720000000000001"/>
    <m/>
  </r>
  <r>
    <s v="Twyford Road"/>
    <s v="TWY"/>
    <x v="29"/>
    <n v="2202882"/>
    <x v="3"/>
    <d v="2023-04-05T00:00:00"/>
    <d v="2023-05-03T00:00:00"/>
    <n v="672.51666666660458"/>
    <n v="22.791295383016159"/>
    <n v="11.895248112221378"/>
    <n v="1.1140000000000001"/>
    <m/>
  </r>
  <r>
    <s v="Mill Street"/>
    <s v="MS"/>
    <x v="30"/>
    <n v="2202883"/>
    <x v="3"/>
    <d v="2023-04-05T00:00:00"/>
    <d v="2023-05-03T00:00:00"/>
    <n v="672.53333333332557"/>
    <n v="27.51663610230008"/>
    <n v="14.361501097233862"/>
    <n v="1.345"/>
    <m/>
  </r>
  <r>
    <s v="Campbell Road 4"/>
    <s v="CR4"/>
    <x v="31"/>
    <n v="2202884"/>
    <x v="3"/>
    <d v="2023-04-05T00:00:00"/>
    <d v="2023-05-03T00:00:00"/>
    <n v="672.60000000003492"/>
    <n v="22.317973535532591"/>
    <n v="11.648211657376091"/>
    <n v="1.091"/>
    <m/>
  </r>
  <r>
    <s v="Campbell Road"/>
    <s v="CR"/>
    <x v="33"/>
    <n v="2202886"/>
    <x v="3"/>
    <d v="2023-04-05T00:00:00"/>
    <d v="2023-05-03T00:00:00"/>
    <n v="672.71666666673264"/>
    <n v="32.479189356585771"/>
    <n v="16.951560206986311"/>
    <n v="1.5880000000000001"/>
    <m/>
  </r>
  <r>
    <s v="Southampton Road Analyser (A)"/>
    <s v="SRAN(A)"/>
    <x v="34"/>
    <n v="2202887"/>
    <x v="3"/>
    <d v="2023-04-05T00:00:00"/>
    <d v="2023-05-03T00:00:00"/>
    <n v="671.93333333329065"/>
    <n v="34.462342990378218"/>
    <n v="17.986609076397819"/>
    <n v="1.6830000000000001"/>
    <m/>
  </r>
  <r>
    <s v="Southampton Road Analyser (B)"/>
    <s v="SRAN(B)"/>
    <x v="35"/>
    <n v="2202888"/>
    <x v="3"/>
    <d v="2023-04-05T00:00:00"/>
    <d v="2023-05-03T00:00:00"/>
    <n v="671.93333333329065"/>
    <n v="34.421389522772301"/>
    <n v="17.965234615225629"/>
    <n v="1.681"/>
    <m/>
  </r>
  <r>
    <s v="Southampton Road Analyser (C)"/>
    <s v="SRAN(C)"/>
    <x v="36"/>
    <n v="2202889"/>
    <x v="3"/>
    <d v="2023-04-05T00:00:00"/>
    <d v="2023-05-03T00:00:00"/>
    <n v="671.93333333329065"/>
    <n v="35.260935608693579"/>
    <n v="18.403411069255522"/>
    <n v="1.722"/>
    <m/>
  </r>
  <r>
    <s v="Chestnut Avenue"/>
    <s v="CA"/>
    <x v="37"/>
    <n v="2202890"/>
    <x v="3"/>
    <d v="2023-04-05T00:00:00"/>
    <d v="2023-05-03T00:00:00"/>
    <n v="672.48333333333721"/>
    <n v="22.812885077696961"/>
    <n v="11.90651622009236"/>
    <n v="1.115"/>
    <m/>
  </r>
  <r>
    <s v="Southampton Road 2"/>
    <s v="SR2"/>
    <x v="39"/>
    <n v="2202892"/>
    <x v="3"/>
    <d v="2023-04-05T00:00:00"/>
    <d v="2023-05-03T00:00:00"/>
    <n v="672.31666666665114"/>
    <n v="39.211052331491523"/>
    <n v="20.4650586281271"/>
    <n v="1.9159999999999999"/>
    <m/>
  </r>
  <r>
    <s v="The Point (A)"/>
    <s v="TP(A)"/>
    <x v="40"/>
    <n v="2202893"/>
    <x v="3"/>
    <d v="2023-04-05T00:00:00"/>
    <d v="2023-05-03T00:00:00"/>
    <n v="672.26666666666279"/>
    <n v="21.612709242364268"/>
    <n v="11.280119646327906"/>
    <n v="1.056"/>
    <m/>
  </r>
  <r>
    <s v="The Point (B)"/>
    <s v="TP(B)"/>
    <x v="41"/>
    <n v="2202894"/>
    <x v="3"/>
    <d v="2023-04-05T00:00:00"/>
    <d v="2023-05-03T00:00:00"/>
    <n v="672.26666666666279"/>
    <n v="22.329039567632019"/>
    <n v="11.653987248242181"/>
    <n v="1.091"/>
    <m/>
  </r>
  <r>
    <s v="The Point (C)"/>
    <s v="TP(C)"/>
    <x v="42"/>
    <n v="2202895"/>
    <x v="3"/>
    <d v="2023-04-05T00:00:00"/>
    <d v="2023-05-03T00:00:00"/>
    <n v="672.26666666666279"/>
    <n v="22.062974018246855"/>
    <n v="11.515122138959738"/>
    <n v="1.0780000000000001"/>
    <m/>
  </r>
  <r>
    <s v="leigh road/pluto Road"/>
    <s v="LRPR"/>
    <x v="43"/>
    <n v="2202896"/>
    <x v="3"/>
    <d v="2023-04-05T00:00:00"/>
    <d v="2023-05-03T00:00:00"/>
    <n v="672.28333333320916"/>
    <n v="2.6401234598512451"/>
    <n v="1.3779349999223618"/>
    <n v="0.129"/>
    <n v="1"/>
  </r>
  <r>
    <s v="Oxburgh Close"/>
    <s v="OX"/>
    <x v="44"/>
    <n v="2202897"/>
    <x v="3"/>
    <d v="2023-04-05T00:00:00"/>
    <d v="2023-05-03T00:00:00"/>
    <n v="672.26666666666279"/>
    <n v="13.814941987306705"/>
    <n v="7.2103037512039174"/>
    <n v="0.67500000000000004"/>
    <m/>
  </r>
  <r>
    <s v="Hadleigh Gardens"/>
    <s v="HG"/>
    <x v="45"/>
    <n v="2202898"/>
    <x v="3"/>
    <d v="2023-04-05T00:00:00"/>
    <d v="2023-05-03T00:00:00"/>
    <n v="672.24999999994179"/>
    <n v="31.355579025662813"/>
    <n v="16.365124752433619"/>
    <n v="1.532"/>
    <m/>
  </r>
  <r>
    <s v="Woodside Avenue"/>
    <s v="WA"/>
    <x v="46"/>
    <n v="2202899"/>
    <x v="3"/>
    <d v="2023-04-05T00:00:00"/>
    <d v="2023-05-03T00:00:00"/>
    <n v="672.24999999994179"/>
    <n v="27.507766455933957"/>
    <n v="14.356871845477015"/>
    <n v="1.3440000000000001"/>
    <m/>
  </r>
  <r>
    <s v="Belmont Road"/>
    <s v="BEL"/>
    <x v="47"/>
    <n v="2202900"/>
    <x v="3"/>
    <d v="2023-04-05T00:00:00"/>
    <d v="2023-05-03T00:00:00"/>
    <n v="672.23333333339542"/>
    <n v="19.628424158276562"/>
    <n v="10.244480249622423"/>
    <n v="0.95899999999999996"/>
    <m/>
  </r>
  <r>
    <s v="Leigh Road/J13"/>
    <s v="LR13"/>
    <x v="48"/>
    <n v="2202901"/>
    <x v="3"/>
    <d v="2023-04-05T00:00:00"/>
    <d v="2023-05-03T00:00:00"/>
    <n v="672.21666666667443"/>
    <n v="37.374756155009116"/>
    <n v="19.506657700944217"/>
    <n v="1.8260000000000001"/>
    <m/>
  </r>
  <r>
    <s v="Steele Close (A)"/>
    <s v="SC(A)"/>
    <x v="49"/>
    <n v="2202902"/>
    <x v="3"/>
    <d v="2023-04-05T00:00:00"/>
    <d v="2023-05-03T00:00:00"/>
    <n v="672.25000000011642"/>
    <n v="22.32959315730368"/>
    <n v="11.654276178133445"/>
    <n v="1.091"/>
    <m/>
  </r>
  <r>
    <s v="Steele Close (B)"/>
    <s v="SC(B)"/>
    <x v="50"/>
    <n v="2202903"/>
    <x v="3"/>
    <d v="2023-04-05T00:00:00"/>
    <d v="2023-05-03T00:00:00"/>
    <n v="672.24999999994179"/>
    <n v="22.657066567499172"/>
    <n v="11.825191319154056"/>
    <n v="1.107"/>
    <m/>
  </r>
  <r>
    <s v="Steele Close (C)"/>
    <s v="SC(C)"/>
    <x v="51"/>
    <n v="2202904"/>
    <x v="3"/>
    <d v="2023-04-05T00:00:00"/>
    <d v="2023-05-03T00:00:00"/>
    <n v="672.24999999994179"/>
    <n v="0.6344797322425243"/>
    <n v="0.33114808572156801"/>
    <n v="3.1E-2"/>
    <m/>
  </r>
  <r>
    <s v="Medina Close"/>
    <s v="MC"/>
    <x v="52"/>
    <n v="2202905"/>
    <x v="3"/>
    <d v="2023-04-05T00:00:00"/>
    <d v="2023-05-03T00:00:00"/>
    <n v="672.30000000010477"/>
    <n v="20.895342852889794"/>
    <n v="10.905711301090706"/>
    <n v="1.0209999999999999"/>
    <m/>
  </r>
  <r>
    <s v="Porteous Crescent (A)"/>
    <s v="PC(A)"/>
    <x v="53"/>
    <n v="2202906"/>
    <x v="3"/>
    <d v="2023-04-05T00:00:00"/>
    <d v="2023-05-03T00:00:00"/>
    <n v="672.30000000010477"/>
    <n v="18.910182954035431"/>
    <n v="9.8696153204777826"/>
    <n v="0.92400000000000004"/>
    <m/>
  </r>
  <r>
    <s v="Nuffield Hospital"/>
    <s v="NH"/>
    <x v="54"/>
    <n v="2202907"/>
    <x v="3"/>
    <d v="2023-04-05T00:00:00"/>
    <d v="2023-05-03T00:00:00"/>
    <n v="672.31666666665114"/>
    <n v="19.789711693398903"/>
    <n v="10.328659547702976"/>
    <n v="0.96699999999999997"/>
    <m/>
  </r>
  <r>
    <s v="Ashdown Road"/>
    <s v="AR"/>
    <x v="55"/>
    <n v="2202908"/>
    <x v="3"/>
    <d v="2023-04-05T00:00:00"/>
    <d v="2023-05-03T00:00:00"/>
    <n v="672.29999999993015"/>
    <n v="7.6745872378410471"/>
    <n v="4.0055256982468936"/>
    <n v="0.375"/>
    <m/>
  </r>
  <r>
    <s v="Chestnut Close"/>
    <s v="CC"/>
    <x v="56"/>
    <n v="2202909"/>
    <x v="3"/>
    <d v="2023-04-05T00:00:00"/>
    <d v="2023-05-03T00:00:00"/>
    <n v="672.33333333337214"/>
    <n v="22.347290034703718"/>
    <n v="11.663512544208622"/>
    <n v="1.0920000000000001"/>
    <m/>
  </r>
  <r>
    <s v="Sparrow Square"/>
    <s v="SSQ"/>
    <x v="57"/>
    <n v="2202910"/>
    <x v="3"/>
    <d v="2023-04-05T00:00:00"/>
    <d v="2023-05-03T00:00:00"/>
    <n v="672.41666666662786"/>
    <n v="20.052774817202792"/>
    <n v="10.465957629020247"/>
    <n v="0.98"/>
    <m/>
  </r>
  <r>
    <s v="Dove Dale"/>
    <s v="DD (A)"/>
    <x v="58"/>
    <n v="2202911"/>
    <x v="3"/>
    <d v="2023-04-05T00:00:00"/>
    <d v="2023-05-03T00:00:00"/>
    <n v="672.28333333338378"/>
    <n v="19.913489352206156"/>
    <n v="10.39326166607837"/>
    <n v="0.97299999999999998"/>
    <m/>
  </r>
  <r>
    <s v="Passfield Avenue"/>
    <s v="PA"/>
    <x v="59"/>
    <n v="2202912"/>
    <x v="3"/>
    <d v="2023-04-05T00:00:00"/>
    <d v="2023-05-03T00:00:00"/>
    <n v="672.39999999990687"/>
    <n v="26.60127900059857"/>
    <n v="13.88375730720176"/>
    <n v="1.3"/>
    <m/>
  </r>
  <r>
    <s v="High Street Botley"/>
    <s v="HSB"/>
    <x v="0"/>
    <n v="2219499"/>
    <x v="4"/>
    <d v="2023-05-03T00:00:00"/>
    <d v="2023-05-31T00:00:00"/>
    <n v="670.25000000005821"/>
    <n v="30.073756061168595"/>
    <n v="15.696114854472128"/>
    <n v="1.4650000000000001"/>
    <m/>
  </r>
  <r>
    <s v="High Street Botley 2 (A)"/>
    <s v="HSB2A"/>
    <x v="1"/>
    <n v="2219500"/>
    <x v="4"/>
    <d v="2023-05-03T00:00:00"/>
    <d v="2023-05-31T00:00:00"/>
    <n v="670.23333333333721"/>
    <n v="25.106565375242308"/>
    <n v="13.103635373299744"/>
    <n v="1.2230000000000001"/>
    <m/>
  </r>
  <r>
    <s v="Kings Copse Avenue"/>
    <s v="KCA"/>
    <x v="2"/>
    <n v="2219501"/>
    <x v="4"/>
    <d v="2023-05-03T00:00:00"/>
    <d v="2023-05-31T00:00:00"/>
    <n v="670.23333333333721"/>
    <n v="26.091941612373645"/>
    <n v="13.617923597272258"/>
    <n v="1.2709999999999999"/>
    <m/>
  </r>
  <r>
    <s v="Grange Road"/>
    <s v="GR"/>
    <x v="3"/>
    <n v="2219502"/>
    <x v="4"/>
    <d v="2023-05-03T00:00:00"/>
    <d v="2023-05-31T00:00:00"/>
    <n v="670.21666666661622"/>
    <n v="24.429726705296144"/>
    <n v="12.750379282513645"/>
    <n v="1.19"/>
    <m/>
  </r>
  <r>
    <s v="Winchester Street Railway Bridge"/>
    <s v="WSRB"/>
    <x v="5"/>
    <n v="2219504"/>
    <x v="4"/>
    <d v="2023-05-03T00:00:00"/>
    <d v="2023-05-31T00:00:00"/>
    <n v="670.28333333332557"/>
    <n v="11.47467140761383"/>
    <n v="5.9888681668130639"/>
    <n v="0.55900000000000005"/>
    <m/>
  </r>
  <r>
    <s v="Upper Northam Close"/>
    <s v="UNC"/>
    <x v="6"/>
    <n v="2219505"/>
    <x v="4"/>
    <d v="2023-05-03T00:00:00"/>
    <d v="2023-05-31T00:00:00"/>
    <n v="670.16666666662786"/>
    <n v="15.521219597116044"/>
    <n v="8.1008453012087909"/>
    <n v="0.75600000000000001"/>
    <m/>
  </r>
  <r>
    <s v="Bridge Road"/>
    <s v="BDG"/>
    <x v="7"/>
    <n v="2219506"/>
    <x v="4"/>
    <d v="2023-05-03T00:00:00"/>
    <d v="2023-05-31T00:00:00"/>
    <n v="670.16666666662786"/>
    <n v="18.559765232530296"/>
    <n v="9.6867250691703006"/>
    <n v="0.90400000000000003"/>
    <m/>
  </r>
  <r>
    <s v="Bridge Road 2"/>
    <s v="BDG2"/>
    <x v="8"/>
    <n v="2219507"/>
    <x v="4"/>
    <d v="2023-05-03T00:00:00"/>
    <d v="2023-05-31T00:00:00"/>
    <n v="670.18333333334886"/>
    <n v="38.740493397328194"/>
    <n v="20.219464194847703"/>
    <n v="1.887"/>
    <m/>
  </r>
  <r>
    <s v="Oakhill 2 (Bridge)"/>
    <s v="OH2"/>
    <x v="9"/>
    <n v="2219508"/>
    <x v="4"/>
    <d v="2023-05-03T00:00:00"/>
    <d v="2023-05-31T00:00:00"/>
    <n v="670.18333333317423"/>
    <n v="22.172619432498863"/>
    <n v="11.572348346815691"/>
    <n v="1.08"/>
    <m/>
  </r>
  <r>
    <s v="Oakhill (Prov)"/>
    <s v="OH"/>
    <x v="10"/>
    <n v="2219509"/>
    <x v="4"/>
    <d v="2023-05-03T00:00:00"/>
    <d v="2023-05-31T00:00:00"/>
    <n v="670.18333333334886"/>
    <n v="42.928654845688001"/>
    <n v="22.40535221591232"/>
    <n v="2.0910000000000002"/>
    <m/>
  </r>
  <r>
    <s v="Providence Hill 2"/>
    <s v="PH2"/>
    <x v="11"/>
    <n v="2219510"/>
    <x v="4"/>
    <d v="2023-05-03T00:00:00"/>
    <d v="2023-05-31T00:00:00"/>
    <n v="670.15000000008149"/>
    <n v="35.888580168614602"/>
    <n v="18.730991737272756"/>
    <n v="1.748"/>
    <m/>
  </r>
  <r>
    <s v="Providence Hill 1"/>
    <s v="PH1"/>
    <x v="12"/>
    <n v="2219511"/>
    <x v="4"/>
    <d v="2023-05-03T00:00:00"/>
    <d v="2023-05-31T00:00:00"/>
    <n v="670.23333333333721"/>
    <n v="25.18868006166992"/>
    <n v="13.146492725297454"/>
    <n v="1.2270000000000001"/>
    <m/>
  </r>
  <r>
    <s v="Providence Hill 3"/>
    <s v="PH3"/>
    <x v="13"/>
    <n v="2219512"/>
    <x v="4"/>
    <d v="2023-05-03T00:00:00"/>
    <d v="2023-05-31T00:00:00"/>
    <n v="670.14999999990687"/>
    <n v="17.718446616431621"/>
    <n v="9.2476234950060654"/>
    <n v="0.86299999999999999"/>
    <m/>
  </r>
  <r>
    <s v="Hamble Lane 2 (Tesco)"/>
    <s v="HL2"/>
    <x v="14"/>
    <n v="2219513"/>
    <x v="4"/>
    <d v="2023-05-03T00:00:00"/>
    <d v="2023-05-31T00:00:00"/>
    <n v="669.89999999996508"/>
    <n v="41.591244961936781"/>
    <n v="21.707330355916902"/>
    <n v="2.0249999999999999"/>
    <m/>
  </r>
  <r>
    <s v="Hamble Lane (Woodlands)"/>
    <s v="HL"/>
    <x v="15"/>
    <n v="2219514"/>
    <x v="4"/>
    <d v="2023-05-03T00:00:00"/>
    <d v="2023-05-31T00:00:00"/>
    <n v="669.91666666668607"/>
    <n v="28.486726707301077"/>
    <n v="14.867811433873214"/>
    <n v="1.387"/>
    <m/>
  </r>
  <r>
    <s v="Hamble Corner Fruit Farm"/>
    <s v="HCF"/>
    <x v="16"/>
    <n v="2219515"/>
    <x v="4"/>
    <d v="2023-05-03T00:00:00"/>
    <d v="2023-05-31T00:00:00"/>
    <n v="669.93333333340706"/>
    <n v="30.72464523832879"/>
    <n v="16.035827368647595"/>
    <n v="1.496"/>
    <m/>
  </r>
  <r>
    <s v="Hamble Lane 4"/>
    <s v="HL4"/>
    <x v="17"/>
    <n v="2219516"/>
    <x v="4"/>
    <d v="2023-05-03T00:00:00"/>
    <d v="2023-05-31T00:00:00"/>
    <n v="669.84999999997672"/>
    <n v="17.007467343435689"/>
    <n v="8.8765487178683138"/>
    <n v="0.82799999999999996"/>
    <m/>
  </r>
  <r>
    <s v="Hamble Primary School"/>
    <s v="HPS"/>
    <x v="18"/>
    <n v="2219517"/>
    <x v="4"/>
    <d v="2023-05-03T00:00:00"/>
    <d v="2023-05-31T00:00:00"/>
    <n v="669.83333333325572"/>
    <n v="3.6562856431952482"/>
    <n v="1.9082910455090023"/>
    <n v="0.17799999999999999"/>
    <m/>
  </r>
  <r>
    <s v="Hound Parish Office"/>
    <s v="HPO"/>
    <x v="19"/>
    <n v="2219518"/>
    <x v="4"/>
    <d v="2023-05-03T00:00:00"/>
    <d v="2023-05-31T00:00:00"/>
    <n v="669.85000000015134"/>
    <n v="14.398834067325252"/>
    <n v="7.5150490956812384"/>
    <n v="0.70099999999999996"/>
    <m/>
  </r>
  <r>
    <s v="Swaythling road"/>
    <s v="SWA"/>
    <x v="20"/>
    <n v="2219519"/>
    <x v="4"/>
    <d v="2023-05-03T00:00:00"/>
    <d v="2023-05-31T00:00:00"/>
    <n v="669.81666666653473"/>
    <n v="19.57599392869081"/>
    <n v="10.21711582917057"/>
    <n v="0.95299999999999996"/>
    <m/>
  </r>
  <r>
    <s v="Allington Lane"/>
    <s v="AL"/>
    <x v="21"/>
    <n v="2219520"/>
    <x v="4"/>
    <d v="2023-05-03T00:00:00"/>
    <d v="2023-05-31T00:00:00"/>
    <n v="669.86666666652309"/>
    <n v="15.897889132169013"/>
    <n v="8.2974369165809048"/>
    <n v="0.77400000000000002"/>
    <m/>
  </r>
  <r>
    <s v="Jukes Walk"/>
    <s v="JW"/>
    <x v="22"/>
    <n v="2219521"/>
    <x v="4"/>
    <d v="2023-05-03T00:00:00"/>
    <d v="2023-05-31T00:00:00"/>
    <n v="669.89999999996508"/>
    <n v="17.745597850426361"/>
    <n v="9.2617942851912112"/>
    <n v="0.86399999999999999"/>
    <m/>
  </r>
  <r>
    <s v="Botley Road"/>
    <s v="BOT"/>
    <x v="23"/>
    <n v="2219522"/>
    <x v="4"/>
    <d v="2023-05-03T00:00:00"/>
    <d v="2023-05-31T00:00:00"/>
    <n v="669.9000000001397"/>
    <n v="27.337257799665892"/>
    <n v="14.267879853687836"/>
    <n v="1.331"/>
    <m/>
  </r>
  <r>
    <s v="Wyvern School"/>
    <s v="WYV"/>
    <x v="24"/>
    <n v="2219523"/>
    <x v="4"/>
    <d v="2023-05-03T00:00:00"/>
    <d v="2023-05-31T00:00:00"/>
    <n v="669.91666666668607"/>
    <n v="24.009360865778632"/>
    <n v="12.530981662723713"/>
    <n v="1.169"/>
    <m/>
  </r>
  <r>
    <s v="Fair Oak Road/Sandy Lane"/>
    <s v="FORSL"/>
    <x v="25"/>
    <n v="2219524"/>
    <x v="4"/>
    <d v="2023-05-03T00:00:00"/>
    <d v="2023-05-31T00:00:00"/>
    <n v="669.86666666669771"/>
    <n v="20.704227707005408"/>
    <n v="10.805964356474639"/>
    <n v="1.008"/>
    <m/>
  </r>
  <r>
    <s v="Fair Oak Road"/>
    <s v="FOR"/>
    <x v="26"/>
    <n v="2219525"/>
    <x v="4"/>
    <d v="2023-05-03T00:00:00"/>
    <d v="2023-05-31T00:00:00"/>
    <n v="669.70000000001164"/>
    <n v="13.580258324622731"/>
    <n v="7.0878174971934929"/>
    <n v="0.66100000000000003"/>
    <m/>
  </r>
  <r>
    <s v="Bishopstoke Road"/>
    <s v="BR"/>
    <x v="27"/>
    <n v="2219526"/>
    <x v="4"/>
    <d v="2023-05-03T00:00:00"/>
    <d v="2023-05-31T00:00:00"/>
    <n v="669.68333333329065"/>
    <n v="23.791725442374776"/>
    <n v="12.417393237147587"/>
    <n v="1.1579999999999999"/>
    <m/>
  </r>
  <r>
    <s v="Bishopstoke Road 2"/>
    <s v="BR2"/>
    <x v="28"/>
    <n v="2219527"/>
    <x v="4"/>
    <d v="2023-05-03T00:00:00"/>
    <d v="2023-05-31T00:00:00"/>
    <n v="669.65000000002328"/>
    <n v="24.943516762487"/>
    <n v="13.018536932404489"/>
    <n v="1.214"/>
    <m/>
  </r>
  <r>
    <s v="Twyford Road"/>
    <s v="TWY"/>
    <x v="29"/>
    <n v="2219528"/>
    <x v="4"/>
    <d v="2023-05-03T00:00:00"/>
    <d v="2023-05-31T00:00:00"/>
    <n v="669.65000000002328"/>
    <n v="19.498679907413642"/>
    <n v="10.176764043535304"/>
    <n v="0.94899999999999995"/>
    <m/>
  </r>
  <r>
    <s v="Mill Street"/>
    <s v="MS"/>
    <x v="30"/>
    <n v="2219529"/>
    <x v="4"/>
    <d v="2023-05-03T00:00:00"/>
    <d v="2023-05-31T00:00:00"/>
    <n v="669.65000000002328"/>
    <n v="27.861127454639519"/>
    <n v="14.541298253987224"/>
    <n v="1.3560000000000001"/>
    <m/>
  </r>
  <r>
    <s v="Campbell Road 4"/>
    <s v="CR4"/>
    <x v="31"/>
    <n v="2219530"/>
    <x v="4"/>
    <d v="2023-05-03T00:00:00"/>
    <d v="2023-05-31T00:00:00"/>
    <n v="669.61666666675592"/>
    <n v="15.328492421034868"/>
    <n v="8.0002570047154844"/>
    <n v="0.746"/>
    <m/>
  </r>
  <r>
    <s v="Campbell Road 3"/>
    <s v="CR3"/>
    <x v="32"/>
    <n v="2219531"/>
    <x v="4"/>
    <d v="2023-05-03T00:00:00"/>
    <d v="2023-05-31T00:00:00"/>
    <n v="670.84999999991851"/>
    <n v="11.464978758293114"/>
    <n v="5.9838093728043393"/>
    <n v="0.55900000000000005"/>
    <m/>
  </r>
  <r>
    <s v="Campbell Road"/>
    <s v="CR"/>
    <x v="33"/>
    <n v="2219532"/>
    <x v="4"/>
    <d v="2023-05-03T00:00:00"/>
    <d v="2023-05-31T00:00:00"/>
    <n v="669.58333333331393"/>
    <n v="21.863710267579975"/>
    <n v="11.411122269091846"/>
    <n v="1.0640000000000001"/>
    <m/>
  </r>
  <r>
    <s v="Southampton Road Analyser (A)"/>
    <s v="SRAN(A)"/>
    <x v="34"/>
    <n v="2219533"/>
    <x v="4"/>
    <d v="2023-05-03T00:00:00"/>
    <d v="2023-05-31T00:00:00"/>
    <n v="669.63333333330229"/>
    <n v="27.389238389169471"/>
    <n v="14.295009597687615"/>
    <n v="1.333"/>
    <m/>
  </r>
  <r>
    <s v="Southampton Road Analyser (B)"/>
    <s v="SRAN(B)"/>
    <x v="35"/>
    <n v="2219534"/>
    <x v="4"/>
    <d v="2023-05-03T00:00:00"/>
    <d v="2023-05-31T00:00:00"/>
    <n v="669.63333333330229"/>
    <n v="26.135867390115205"/>
    <n v="13.64084936853612"/>
    <n v="1.272"/>
    <m/>
  </r>
  <r>
    <s v="Southampton Road Analyser (C)"/>
    <s v="SRAN(C)"/>
    <x v="36"/>
    <n v="2219535"/>
    <x v="4"/>
    <d v="2023-05-03T00:00:00"/>
    <d v="2023-05-31T00:00:00"/>
    <n v="669.63333333347691"/>
    <n v="26.361885111249261"/>
    <n v="13.758812688543456"/>
    <n v="1.2829999999999999"/>
    <m/>
  </r>
  <r>
    <s v="Chestnut Avenue"/>
    <s v="CA"/>
    <x v="37"/>
    <n v="2219536"/>
    <x v="4"/>
    <d v="2023-05-03T00:00:00"/>
    <d v="2023-05-31T00:00:00"/>
    <n v="669.39999999990687"/>
    <n v="18.046611891248403"/>
    <n v="9.4188997344720278"/>
    <n v="0.878"/>
    <m/>
  </r>
  <r>
    <s v="Southampton Road 1"/>
    <s v="SR1"/>
    <x v="38"/>
    <n v="2219537"/>
    <x v="4"/>
    <d v="2023-05-03T00:00:00"/>
    <d v="2023-05-31T00:00:00"/>
    <n v="671.43333333323244"/>
    <n v="34.651942113890925"/>
    <n v="18.085564777604869"/>
    <n v="1.6910000000000001"/>
    <m/>
  </r>
  <r>
    <s v="Southampton Road 2"/>
    <s v="SR2"/>
    <x v="39"/>
    <n v="2219538"/>
    <x v="4"/>
    <d v="2023-05-03T00:00:00"/>
    <d v="2023-05-31T00:00:00"/>
    <n v="669.35000000009313"/>
    <n v="35.355912452374255"/>
    <n v="18.452981446959424"/>
    <n v="1.72"/>
    <m/>
  </r>
  <r>
    <s v="The Point (A)"/>
    <s v="TP(A)"/>
    <x v="40"/>
    <n v="2219539"/>
    <x v="4"/>
    <d v="2023-05-03T00:00:00"/>
    <d v="2023-05-31T00:00:00"/>
    <n v="669.3666666666395"/>
    <n v="16.094761715054684"/>
    <n v="8.4001887865629872"/>
    <n v="0.78300000000000003"/>
    <m/>
  </r>
  <r>
    <s v="The Point (B)"/>
    <s v="TP(B)"/>
    <x v="41"/>
    <n v="2219540"/>
    <x v="4"/>
    <d v="2023-05-03T00:00:00"/>
    <d v="2023-05-31T00:00:00"/>
    <n v="669.3666666666395"/>
    <n v="16.46475623723985"/>
    <n v="8.5932965747598384"/>
    <n v="0.80100000000000005"/>
    <m/>
  </r>
  <r>
    <s v="The Point (C)"/>
    <s v="TP(C)"/>
    <x v="42"/>
    <n v="2219541"/>
    <x v="4"/>
    <d v="2023-05-03T00:00:00"/>
    <d v="2023-05-31T00:00:00"/>
    <n v="669.3666666666395"/>
    <n v="16.300314227379776"/>
    <n v="8.5074708911167942"/>
    <n v="0.79300000000000004"/>
    <m/>
  </r>
  <r>
    <s v="leigh road/pluto Road"/>
    <s v="LRPR"/>
    <x v="43"/>
    <n v="2219542"/>
    <x v="4"/>
    <d v="2023-05-03T00:00:00"/>
    <d v="2023-05-31T00:00:00"/>
    <n v="669.33333333337214"/>
    <n v="19.40512350597497"/>
    <n v="10.127935023995288"/>
    <n v="0.94399999999999995"/>
    <m/>
  </r>
  <r>
    <s v="Oxburgh Close"/>
    <s v="OX"/>
    <x v="44"/>
    <n v="2219543"/>
    <x v="4"/>
    <d v="2023-05-03T00:00:00"/>
    <d v="2023-05-31T00:00:00"/>
    <n v="669.34999999991851"/>
    <n v="10.236770000748239"/>
    <n v="5.3427818375512732"/>
    <n v="0.498"/>
    <m/>
  </r>
  <r>
    <s v="Hadleigh Gardens"/>
    <s v="HG"/>
    <x v="45"/>
    <n v="2219544"/>
    <x v="4"/>
    <d v="2023-05-03T00:00:00"/>
    <d v="2023-05-31T00:00:00"/>
    <n v="669.33333333337214"/>
    <n v="9.1475423306767603"/>
    <n v="4.7742914043198121"/>
    <n v="0.44500000000000001"/>
    <m/>
  </r>
  <r>
    <s v="Woodside Avenue"/>
    <s v="WA"/>
    <x v="46"/>
    <n v="2219545"/>
    <x v="4"/>
    <d v="2023-05-03T00:00:00"/>
    <d v="2023-05-31T00:00:00"/>
    <n v="669.35000000009313"/>
    <n v="25.345255845219452"/>
    <n v="13.228212862849402"/>
    <n v="1.2330000000000001"/>
    <m/>
  </r>
  <r>
    <s v="Belmont Road"/>
    <s v="BEL"/>
    <x v="47"/>
    <n v="2219546"/>
    <x v="4"/>
    <d v="2023-05-03T00:00:00"/>
    <d v="2023-05-31T00:00:00"/>
    <n v="669.29999999993015"/>
    <n v="15.890791872106844"/>
    <n v="8.2937327098678733"/>
    <n v="0.77300000000000002"/>
    <m/>
  </r>
  <r>
    <s v="Leigh Road/J13"/>
    <s v="LR13"/>
    <x v="48"/>
    <n v="2219547"/>
    <x v="4"/>
    <d v="2023-05-03T00:00:00"/>
    <d v="2023-05-31T00:00:00"/>
    <n v="669.33333333319752"/>
    <n v="27.0931703187306"/>
    <n v="14.140485552573383"/>
    <n v="1.3180000000000001"/>
    <m/>
  </r>
  <r>
    <s v="Steele Close (A)"/>
    <s v="SC(A)"/>
    <x v="49"/>
    <n v="2219548"/>
    <x v="4"/>
    <d v="2023-05-03T00:00:00"/>
    <d v="2023-05-31T00:00:00"/>
    <n v="669.33333333319752"/>
    <n v="14.738849103588647"/>
    <n v="7.6925099705577491"/>
    <n v="0.71699999999999997"/>
    <m/>
  </r>
  <r>
    <s v="Steele Close (B)"/>
    <s v="SC(B)"/>
    <x v="50"/>
    <n v="2219549"/>
    <x v="4"/>
    <d v="2023-05-03T00:00:00"/>
    <d v="2023-05-31T00:00:00"/>
    <n v="669.33333333337214"/>
    <n v="14.122160856572888"/>
    <n v="7.3706476286914873"/>
    <n v="0.68700000000000006"/>
    <m/>
  </r>
  <r>
    <s v="Steele Close (C)"/>
    <s v="SC(C)"/>
    <x v="51"/>
    <n v="2219550"/>
    <x v="4"/>
    <d v="2023-05-03T00:00:00"/>
    <d v="2023-05-31T00:00:00"/>
    <n v="669.33333333337214"/>
    <n v="35.665136952189172"/>
    <n v="18.614372104482868"/>
    <n v="1.7350000000000001"/>
    <m/>
  </r>
  <r>
    <s v="Medina Close"/>
    <s v="MC"/>
    <x v="52"/>
    <n v="2219551"/>
    <x v="4"/>
    <d v="2023-05-03T00:00:00"/>
    <d v="2023-05-31T00:00:00"/>
    <n v="669.26666666666279"/>
    <n v="13.835751070823868"/>
    <n v="7.2211644419748788"/>
    <n v="0.67300000000000004"/>
    <m/>
  </r>
  <r>
    <s v="Porteous Crescent (A)"/>
    <s v="PC(A)"/>
    <x v="53"/>
    <n v="2219552"/>
    <x v="4"/>
    <d v="2023-05-03T00:00:00"/>
    <d v="2023-05-31T00:00:00"/>
    <n v="669.29999999993015"/>
    <n v="14.677911250561818"/>
    <n v="7.6607052455959392"/>
    <n v="0.71399999999999997"/>
    <m/>
  </r>
  <r>
    <s v="Nuffield Hospital"/>
    <s v="NH"/>
    <x v="54"/>
    <n v="2219553"/>
    <x v="4"/>
    <d v="2023-05-03T00:00:00"/>
    <d v="2023-05-31T00:00:00"/>
    <n v="669.26666666666279"/>
    <n v="16.528891323837133"/>
    <n v="8.6267700020026794"/>
    <n v="0.80400000000000005"/>
    <m/>
  </r>
  <r>
    <s v="Ashdown Road"/>
    <s v="AR"/>
    <x v="55"/>
    <n v="2219554"/>
    <x v="4"/>
    <d v="2023-05-03T00:00:00"/>
    <d v="2023-05-31T00:00:00"/>
    <n v="669.28333333338378"/>
    <n v="5.6328401025968819"/>
    <n v="2.9398956694138216"/>
    <n v="0.27400000000000002"/>
    <m/>
  </r>
  <r>
    <s v="Chestnut Close"/>
    <s v="CC"/>
    <x v="56"/>
    <n v="2219555"/>
    <x v="4"/>
    <d v="2023-05-03T00:00:00"/>
    <d v="2023-05-31T00:00:00"/>
    <n v="669.23333333339542"/>
    <n v="16.961460875627253"/>
    <n v="8.8525369914547252"/>
    <n v="0.82499999999999996"/>
    <m/>
  </r>
  <r>
    <s v="Sparrow Square"/>
    <s v="SSQ"/>
    <x v="57"/>
    <n v="2219556"/>
    <x v="4"/>
    <d v="2023-05-03T00:00:00"/>
    <d v="2023-05-31T00:00:00"/>
    <n v="669.16666666668607"/>
    <n v="15.729466998754214"/>
    <n v="8.2095339241932219"/>
    <n v="0.76500000000000001"/>
    <m/>
  </r>
  <r>
    <s v="Dove Dale"/>
    <s v="DD (A)"/>
    <x v="58"/>
    <n v="2219557"/>
    <x v="4"/>
    <d v="2023-05-03T00:00:00"/>
    <d v="2023-05-31T00:00:00"/>
    <n v="669.31666666665114"/>
    <n v="19.302822779452125"/>
    <n v="10.074542160465619"/>
    <n v="0.93899999999999995"/>
    <m/>
  </r>
  <r>
    <s v="Passfield Avenue"/>
    <s v="PA"/>
    <x v="59"/>
    <n v="2219558"/>
    <x v="4"/>
    <d v="2023-05-03T00:00:00"/>
    <d v="2023-05-31T00:00:00"/>
    <n v="669.19999999995343"/>
    <n v="20.416447997610508"/>
    <n v="10.655766178293584"/>
    <n v="0.99299999999999999"/>
    <m/>
  </r>
  <r>
    <s v="High Street Botley"/>
    <s v="HSB"/>
    <x v="0"/>
    <s v="2234412"/>
    <x v="5"/>
    <d v="2023-05-31T00:00:00"/>
    <d v="2023-07-05T00:00:00"/>
    <n v="841.03333333320916"/>
    <n v="30.805196385403463"/>
    <n v="16.077868677141684"/>
    <n v="1.883"/>
    <n v="2234432"/>
  </r>
  <r>
    <s v="High Street Botley 2 (A)"/>
    <s v="HSB2A"/>
    <x v="1"/>
    <s v="2234413"/>
    <x v="5"/>
    <d v="2023-05-31T00:00:00"/>
    <d v="2023-07-05T00:00:00"/>
    <n v="841.04999999993015"/>
    <n v="27.091021936866881"/>
    <n v="14.139364267675825"/>
    <n v="1.6559999999999999"/>
    <n v="2234449"/>
  </r>
  <r>
    <s v="Kings Copse Avenue"/>
    <s v="KCA"/>
    <x v="2"/>
    <s v="2234414"/>
    <x v="5"/>
    <d v="2023-05-31T00:00:00"/>
    <d v="2023-07-05T00:00:00"/>
    <n v="841.06666666665114"/>
    <n v="25.209201410907248"/>
    <n v="13.157203241600861"/>
    <n v="1.5409999999999999"/>
    <m/>
  </r>
  <r>
    <s v="Grange Road"/>
    <s v="GR"/>
    <x v="3"/>
    <s v="2234415"/>
    <x v="5"/>
    <d v="2023-05-31T00:00:00"/>
    <d v="2023-07-05T00:00:00"/>
    <n v="841.08333333337214"/>
    <n v="22.54223957197954"/>
    <n v="11.765260736941306"/>
    <n v="1.3779999999999999"/>
    <m/>
  </r>
  <r>
    <s v="Winchester Street Railway Bridge"/>
    <s v="WSRB"/>
    <x v="5"/>
    <s v="2234417"/>
    <x v="5"/>
    <d v="2023-05-31T00:00:00"/>
    <d v="2023-07-05T00:00:00"/>
    <n v="841.03333333338378"/>
    <n v="11.746219333359051"/>
    <n v="6.1305946416278969"/>
    <n v="0.71799999999999997"/>
    <m/>
  </r>
  <r>
    <s v="Upper Northam Close"/>
    <s v="UNC"/>
    <x v="6"/>
    <s v="2234418"/>
    <x v="5"/>
    <d v="2023-05-31T00:00:00"/>
    <d v="2023-07-05T00:00:00"/>
    <n v="841.08333333337214"/>
    <n v="18.468932131179173"/>
    <n v="9.6393173962313021"/>
    <n v="1.129"/>
    <m/>
  </r>
  <r>
    <s v="Bridge Road"/>
    <s v="BDG"/>
    <x v="7"/>
    <s v="2234419"/>
    <x v="5"/>
    <d v="2023-05-31T00:00:00"/>
    <d v="2023-07-05T00:00:00"/>
    <n v="841.09999999991851"/>
    <n v="19.482783260018532"/>
    <n v="10.168467254706959"/>
    <n v="1.1910000000000001"/>
    <m/>
  </r>
  <r>
    <s v="Bridge Road 2"/>
    <s v="BDG2"/>
    <x v="8"/>
    <s v="2234420"/>
    <x v="5"/>
    <d v="2023-05-31T00:00:00"/>
    <d v="2023-07-05T00:00:00"/>
    <n v="841.09999999991851"/>
    <n v="40.306950422070244"/>
    <n v="21.037030491685933"/>
    <n v="2.464"/>
    <m/>
  </r>
  <r>
    <s v="Oakhill 2 (Bridge)"/>
    <s v="OH2"/>
    <x v="9"/>
    <s v="2234421"/>
    <x v="5"/>
    <d v="2023-05-31T00:00:00"/>
    <d v="2023-07-05T00:00:00"/>
    <n v="841.08333333337214"/>
    <n v="45.182631130484388"/>
    <n v="23.581749024261164"/>
    <n v="2.762"/>
    <m/>
  </r>
  <r>
    <s v="Oakhill (Prov)"/>
    <s v="OH"/>
    <x v="10"/>
    <s v="2234422"/>
    <x v="5"/>
    <d v="2023-05-31T00:00:00"/>
    <d v="2023-07-05T00:00:00"/>
    <n v="841.08333333337214"/>
    <n v="31.441353016940983"/>
    <n v="16.409891971263562"/>
    <n v="1.9219999999999999"/>
    <m/>
  </r>
  <r>
    <s v="Providence Hill 2"/>
    <s v="PH2"/>
    <x v="11"/>
    <s v="2234423"/>
    <x v="5"/>
    <d v="2023-05-31T00:00:00"/>
    <d v="2023-07-05T00:00:00"/>
    <n v="841.16666666662786"/>
    <n v="37.686628888450322"/>
    <n v="19.669430526331066"/>
    <n v="2.3039999999999998"/>
    <m/>
  </r>
  <r>
    <s v="Providence Hill 1"/>
    <s v="PH1"/>
    <x v="12"/>
    <s v="2234424"/>
    <x v="5"/>
    <d v="2023-05-31T00:00:00"/>
    <d v="2023-07-05T00:00:00"/>
    <n v="841.08333333337214"/>
    <n v="26.451960368571058"/>
    <n v="13.805824827020386"/>
    <n v="1.617"/>
    <m/>
  </r>
  <r>
    <s v="Providence Hill 3"/>
    <s v="PH3"/>
    <x v="13"/>
    <s v="2234425"/>
    <x v="5"/>
    <d v="2023-05-31T00:00:00"/>
    <d v="2023-07-05T00:00:00"/>
    <n v="841.16666666662786"/>
    <n v="18.810600356648379"/>
    <n v="9.8176411047225365"/>
    <n v="1.1499999999999999"/>
    <m/>
  </r>
  <r>
    <s v="Hamble Lane 2 (Tesco)"/>
    <s v="HL2"/>
    <x v="14"/>
    <s v="2234426"/>
    <x v="5"/>
    <d v="2023-05-31T00:00:00"/>
    <d v="2023-07-05T00:00:00"/>
    <n v="841.2833333335002"/>
    <n v="34.655769162185813"/>
    <n v="18.087562193207628"/>
    <n v="2.1190000000000002"/>
    <m/>
  </r>
  <r>
    <s v="Hamble Lane (Woodlands)"/>
    <s v="HL"/>
    <x v="15"/>
    <s v="2234427"/>
    <x v="5"/>
    <d v="2023-05-31T00:00:00"/>
    <d v="2023-07-05T00:00:00"/>
    <n v="841.26666666660458"/>
    <n v="25.612085743721678"/>
    <n v="13.367476901733653"/>
    <n v="1.5660000000000001"/>
    <m/>
  </r>
  <r>
    <s v="Hamble Corner Fruit Farm"/>
    <s v="HCF"/>
    <x v="16"/>
    <s v="2234428"/>
    <x v="5"/>
    <d v="2023-05-31T00:00:00"/>
    <d v="2023-07-05T00:00:00"/>
    <n v="841.33333333331393"/>
    <n v="29.207893026942038"/>
    <n v="15.244203041201482"/>
    <n v="1.786"/>
    <m/>
  </r>
  <r>
    <s v="Hamble Primary School"/>
    <s v="HPS"/>
    <x v="18"/>
    <s v="2234430"/>
    <x v="5"/>
    <d v="2023-05-31T00:00:00"/>
    <d v="2023-07-05T00:00:00"/>
    <n v="841.36666666675592"/>
    <n v="19.852730874368955"/>
    <n v="10.361550560735363"/>
    <n v="1.214"/>
    <m/>
  </r>
  <r>
    <s v="Hound Parish Office"/>
    <s v="HPO"/>
    <x v="19"/>
    <s v="2234431"/>
    <x v="5"/>
    <d v="2023-05-31T00:00:00"/>
    <d v="2023-07-05T00:00:00"/>
    <n v="841.69999999995343"/>
    <n v="16.477452774148471"/>
    <n v="8.5999231597852148"/>
    <n v="1.008"/>
    <m/>
  </r>
  <r>
    <s v="Swaythling road"/>
    <s v="SWA"/>
    <x v="20"/>
    <n v="2234432"/>
    <x v="5"/>
    <d v="2023-05-31T00:00:00"/>
    <d v="2023-07-05T00:00:00"/>
    <n v="841.91666666680248"/>
    <n v="21.032762149853085"/>
    <n v="10.977433272365911"/>
    <n v="1.2869999999999999"/>
    <m/>
  </r>
  <r>
    <s v="Allington Lane"/>
    <s v="AL"/>
    <x v="21"/>
    <s v="2234433"/>
    <x v="5"/>
    <d v="2023-05-31T00:00:00"/>
    <d v="2023-07-05T00:00:00"/>
    <n v="842.41666666668607"/>
    <n v="19.41966683153581"/>
    <n v="10.135525486187793"/>
    <n v="1.1890000000000001"/>
    <m/>
  </r>
  <r>
    <s v="Jukes Walk"/>
    <s v="JW"/>
    <x v="22"/>
    <s v="2234434"/>
    <x v="5"/>
    <d v="2023-05-31T00:00:00"/>
    <d v="2023-07-05T00:00:00"/>
    <n v="842.31666666670935"/>
    <n v="17.984517699201685"/>
    <n v="9.3864914922764537"/>
    <n v="1.101"/>
    <m/>
  </r>
  <r>
    <s v="Botley Road"/>
    <s v="BOT"/>
    <x v="23"/>
    <s v="2234435"/>
    <x v="5"/>
    <d v="2023-05-31T00:00:00"/>
    <d v="2023-07-05T00:00:00"/>
    <n v="842.38333333324408"/>
    <n v="28.910151751976631"/>
    <n v="15.088805716062961"/>
    <n v="1.77"/>
    <m/>
  </r>
  <r>
    <s v="Wyvern School"/>
    <s v="WYV"/>
    <x v="24"/>
    <s v="2234436"/>
    <x v="5"/>
    <d v="2023-05-31T00:00:00"/>
    <d v="2023-07-05T00:00:00"/>
    <n v="842.34999999997672"/>
    <n v="24.648104707070186"/>
    <n v="12.864355275088824"/>
    <n v="1.5089999999999999"/>
    <m/>
  </r>
  <r>
    <s v="Fair Oak Road/Sandy Lane"/>
    <s v="FORSL"/>
    <x v="25"/>
    <s v="2234437"/>
    <x v="5"/>
    <d v="2023-05-31T00:00:00"/>
    <d v="2023-07-05T00:00:00"/>
    <n v="842.31666666670935"/>
    <n v="26.119204178949584"/>
    <n v="13.63215249423256"/>
    <n v="1.599"/>
    <m/>
  </r>
  <r>
    <s v="Fair Oak Road"/>
    <s v="FOR"/>
    <x v="26"/>
    <s v="2234438"/>
    <x v="5"/>
    <d v="2023-05-31T00:00:00"/>
    <d v="2023-07-05T00:00:00"/>
    <n v="842.31666666670935"/>
    <n v="15.59964977542017"/>
    <n v="8.1417796322652247"/>
    <n v="0.95499999999999996"/>
    <m/>
  </r>
  <r>
    <s v="Bishopstoke Road"/>
    <s v="BR"/>
    <x v="27"/>
    <s v="2234439"/>
    <x v="5"/>
    <d v="2023-05-31T00:00:00"/>
    <d v="2023-07-05T00:00:00"/>
    <n v="842.33333333325572"/>
    <n v="32.832121092207217"/>
    <n v="17.135762574220887"/>
    <n v="2.0099999999999998"/>
    <m/>
  </r>
  <r>
    <s v="Mill Street"/>
    <s v="MS"/>
    <x v="30"/>
    <s v="2234442"/>
    <x v="5"/>
    <d v="2023-05-31T00:00:00"/>
    <d v="2023-07-05T00:00:00"/>
    <n v="842.81666666659294"/>
    <n v="25.695583460224917"/>
    <n v="13.41105608571238"/>
    <n v="1.5740000000000001"/>
    <m/>
  </r>
  <r>
    <s v="Campbell Road 4"/>
    <s v="CR4"/>
    <x v="31"/>
    <s v="2234443"/>
    <x v="5"/>
    <d v="2023-05-31T00:00:00"/>
    <d v="2023-07-05T00:00:00"/>
    <n v="842.8499999998603"/>
    <n v="18.838329477371573"/>
    <n v="9.8321135059350588"/>
    <n v="1.1539999999999999"/>
    <m/>
  </r>
  <r>
    <s v="Campbell Road 3"/>
    <s v="CR3"/>
    <x v="32"/>
    <s v="2234444"/>
    <x v="5"/>
    <d v="2023-05-31T00:00:00"/>
    <d v="2023-07-05T00:00:00"/>
    <n v="842.86666666675592"/>
    <n v="11.851262358616161"/>
    <n v="6.1854187675449692"/>
    <n v="0.72599999999999998"/>
    <m/>
  </r>
  <r>
    <s v="Campbell Road"/>
    <s v="CR"/>
    <x v="33"/>
    <s v="2234445"/>
    <x v="5"/>
    <d v="2023-05-31T00:00:00"/>
    <d v="2023-07-05T00:00:00"/>
    <n v="842.90000000002328"/>
    <n v="27.651851939731113"/>
    <n v="14.43207303743795"/>
    <n v="1.694"/>
    <m/>
  </r>
  <r>
    <s v="Southampton Road Analyser (A)"/>
    <s v="SRAN(A)"/>
    <x v="34"/>
    <s v="2234446"/>
    <x v="5"/>
    <d v="2023-05-31T00:00:00"/>
    <d v="2023-07-05T00:00:00"/>
    <n v="842.91666666674428"/>
    <n v="32.15647652001681"/>
    <n v="16.783129707733199"/>
    <n v="1.97"/>
    <m/>
  </r>
  <r>
    <s v="Southampton Road Analyser (B)"/>
    <s v="SRAN(B)"/>
    <x v="35"/>
    <s v="2234447"/>
    <x v="5"/>
    <d v="2023-05-31T00:00:00"/>
    <d v="2023-07-05T00:00:00"/>
    <n v="842.91666666674428"/>
    <n v="32.417645872463652"/>
    <n v="16.919439390638651"/>
    <n v="1.986"/>
    <m/>
  </r>
  <r>
    <s v="Southampton Road Analyser (C)"/>
    <s v="SRAN(C)"/>
    <x v="36"/>
    <s v="2234448"/>
    <x v="5"/>
    <d v="2023-05-31T00:00:00"/>
    <d v="2023-07-05T00:00:00"/>
    <n v="842.91666666656965"/>
    <n v="32.172799604551408"/>
    <n v="16.791649062918271"/>
    <n v="1.9710000000000001"/>
    <m/>
  </r>
  <r>
    <s v="Chestnut Avenue"/>
    <s v="CA"/>
    <x v="37"/>
    <s v="2234449"/>
    <x v="5"/>
    <d v="2023-05-31T00:00:00"/>
    <d v="2023-07-05T00:00:00"/>
    <n v="843.01666666672099"/>
    <n v="18.442897530692154"/>
    <n v="9.6257294001524816"/>
    <n v="1.1299999999999999"/>
    <m/>
  </r>
  <r>
    <s v="Southampton Road 1"/>
    <s v="SR1"/>
    <x v="38"/>
    <s v="2234450"/>
    <x v="5"/>
    <d v="2023-05-31T00:00:00"/>
    <d v="2023-07-05T00:00:00"/>
    <n v="843.06666666670935"/>
    <n v="37.193690890398244"/>
    <n v="19.412155997076329"/>
    <n v="2.2789999999999999"/>
    <m/>
  </r>
  <r>
    <s v="Southampton Road 2"/>
    <s v="SR2"/>
    <x v="39"/>
    <s v="2234451"/>
    <x v="5"/>
    <d v="2023-05-31T00:00:00"/>
    <d v="2023-07-05T00:00:00"/>
    <n v="843.06666666670935"/>
    <n v="34.092856634507207"/>
    <n v="17.793766510703136"/>
    <n v="2.089"/>
    <m/>
  </r>
  <r>
    <s v="The Point (A)"/>
    <s v="TP(A)"/>
    <x v="40"/>
    <s v="2234452"/>
    <x v="5"/>
    <d v="2023-05-31T00:00:00"/>
    <d v="2023-07-05T00:00:00"/>
    <n v="843.01666666654637"/>
    <n v="18.344970641152457"/>
    <n v="9.5746193325430369"/>
    <n v="1.1240000000000001"/>
    <m/>
  </r>
  <r>
    <s v="The Point (B)"/>
    <s v="TP(B)"/>
    <x v="41"/>
    <s v="2234453"/>
    <x v="5"/>
    <d v="2023-05-31T00:00:00"/>
    <d v="2023-07-05T00:00:00"/>
    <n v="843.01666666672099"/>
    <n v="18.10015341728991"/>
    <n v="9.4468441635124787"/>
    <n v="1.109"/>
    <m/>
  </r>
  <r>
    <s v="The Point (C)"/>
    <s v="TP(C)"/>
    <x v="42"/>
    <s v="2234454"/>
    <x v="5"/>
    <d v="2023-05-31T00:00:00"/>
    <d v="2023-07-05T00:00:00"/>
    <n v="843.01666666672099"/>
    <n v="16.419075146793194"/>
    <n v="8.569454669516281"/>
    <n v="1.006"/>
    <m/>
  </r>
  <r>
    <s v="leigh road/pluto Road"/>
    <s v="LRPR"/>
    <x v="43"/>
    <s v="2234455"/>
    <x v="5"/>
    <d v="2023-05-31T00:00:00"/>
    <d v="2023-07-05T00:00:00"/>
    <n v="843.01666666672099"/>
    <n v="21.086923548366606"/>
    <n v="11.005701225661069"/>
    <n v="1.292"/>
    <m/>
  </r>
  <r>
    <s v="Oxburgh Close"/>
    <s v="OX"/>
    <x v="44"/>
    <s v="2234456"/>
    <x v="5"/>
    <d v="2023-05-31T00:00:00"/>
    <d v="2023-07-05T00:00:00"/>
    <n v="843.01666666672099"/>
    <n v="9.7437255095780664"/>
    <n v="5.0854517273371957"/>
    <n v="0.59699999999999998"/>
    <m/>
  </r>
  <r>
    <s v="Hadleigh Gardens"/>
    <s v="HG"/>
    <x v="45"/>
    <s v="2234457"/>
    <x v="5"/>
    <d v="2023-05-31T00:00:00"/>
    <d v="2023-07-05T00:00:00"/>
    <n v="843.01666666672099"/>
    <n v="11.375840335303035"/>
    <n v="5.9372861875276808"/>
    <n v="0.69699999999999995"/>
    <m/>
  </r>
  <r>
    <s v="Woodside Avenue"/>
    <s v="WA"/>
    <x v="46"/>
    <s v="2234458"/>
    <x v="5"/>
    <d v="2023-05-31T00:00:00"/>
    <d v="2023-07-05T00:00:00"/>
    <n v="843.14999999996508"/>
    <n v="26.354486153117382"/>
    <n v="13.75495101937233"/>
    <n v="1.615"/>
    <m/>
  </r>
  <r>
    <s v="Belmont Road"/>
    <s v="BEL"/>
    <x v="47"/>
    <s v="2234459"/>
    <x v="5"/>
    <d v="2023-05-31T00:00:00"/>
    <d v="2023-07-05T00:00:00"/>
    <n v="843.21666666667443"/>
    <n v="17.443169213132091"/>
    <n v="9.1039505287745772"/>
    <n v="1.069"/>
    <m/>
  </r>
  <r>
    <s v="Leigh Road/J13"/>
    <s v="LR13"/>
    <x v="48"/>
    <s v="2234460"/>
    <x v="5"/>
    <d v="2023-05-31T00:00:00"/>
    <d v="2023-07-05T00:00:00"/>
    <n v="843.20000000012806"/>
    <n v="31.656143263752305"/>
    <n v="16.521995440371768"/>
    <n v="1.94"/>
    <m/>
  </r>
  <r>
    <s v="Steele Close (A)"/>
    <s v="SC(A)"/>
    <x v="49"/>
    <s v="2234461"/>
    <x v="5"/>
    <d v="2023-05-31T00:00:00"/>
    <d v="2023-07-05T00:00:00"/>
    <n v="843.16666666668607"/>
    <n v="15.763424392172002"/>
    <n v="8.2272569896513588"/>
    <n v="0.96599999999999997"/>
    <m/>
  </r>
  <r>
    <s v="Steele Close (B)"/>
    <s v="SC(B)"/>
    <x v="50"/>
    <s v="2234462"/>
    <x v="5"/>
    <d v="2023-05-31T00:00:00"/>
    <d v="2023-07-05T00:00:00"/>
    <n v="843.16666666668607"/>
    <n v="16.595654872504063"/>
    <n v="8.6616152779248772"/>
    <n v="1.0169999999999999"/>
    <m/>
  </r>
  <r>
    <s v="Steele Close (C)"/>
    <s v="SC(C)"/>
    <x v="51"/>
    <s v="2234463"/>
    <x v="5"/>
    <d v="2023-05-31T00:00:00"/>
    <d v="2023-07-05T00:00:00"/>
    <n v="843.16666666668607"/>
    <n v="15.779742636884396"/>
    <n v="8.2357738188331933"/>
    <n v="0.96699999999999997"/>
    <m/>
  </r>
  <r>
    <s v="Medina Close"/>
    <s v="MC"/>
    <x v="52"/>
    <s v="2234464"/>
    <x v="5"/>
    <d v="2023-05-31T00:00:00"/>
    <d v="2023-07-05T00:00:00"/>
    <n v="843.29999999993015"/>
    <n v="17.604602158189529"/>
    <n v="9.1882057193055999"/>
    <n v="1.079"/>
    <m/>
  </r>
  <r>
    <s v="Porteous Crescent (A)"/>
    <s v="PC(A)"/>
    <x v="53"/>
    <s v="2234465"/>
    <x v="5"/>
    <d v="2023-05-31T00:00:00"/>
    <d v="2023-07-05T00:00:00"/>
    <n v="843.28333333338378"/>
    <n v="17.311262327804961"/>
    <n v="9.035105599063133"/>
    <n v="1.0609999999999999"/>
    <m/>
  </r>
  <r>
    <s v="Nuffield Hospital"/>
    <s v="NH"/>
    <x v="54"/>
    <s v="2234466"/>
    <x v="5"/>
    <d v="2023-05-31T00:00:00"/>
    <d v="2023-07-05T00:00:00"/>
    <n v="843.3833333333605"/>
    <n v="16.216168211370345"/>
    <n v="8.4635533462266945"/>
    <n v="0.99399999999999999"/>
    <m/>
  </r>
  <r>
    <s v="Ashdown Road"/>
    <s v="AR"/>
    <x v="55"/>
    <s v="2234467"/>
    <x v="5"/>
    <d v="2023-05-31T00:00:00"/>
    <d v="2023-07-05T00:00:00"/>
    <n v="843.34999999991851"/>
    <n v="6.3301025671435536"/>
    <n v="3.3038113607221051"/>
    <n v="0.38800000000000001"/>
    <m/>
  </r>
  <r>
    <s v="Chestnut Close"/>
    <s v="CC"/>
    <x v="56"/>
    <s v="2234468"/>
    <x v="5"/>
    <d v="2023-05-31T00:00:00"/>
    <d v="2023-07-05T00:00:00"/>
    <n v="843.34999999991851"/>
    <n v="23.41159068002835"/>
    <n v="12.218993048031498"/>
    <n v="1.4350000000000001"/>
    <m/>
  </r>
  <r>
    <s v="Sparrow Square"/>
    <s v="SSQ"/>
    <x v="57"/>
    <s v="2234469"/>
    <x v="5"/>
    <d v="2023-05-31T00:00:00"/>
    <d v="2023-07-05T00:00:00"/>
    <n v="843.33333333337214"/>
    <n v="17.799686561264004"/>
    <n v="9.2900243012860155"/>
    <n v="1.091"/>
    <m/>
  </r>
  <r>
    <s v="Dove Dale"/>
    <s v="DD (A)"/>
    <x v="58"/>
    <s v="2234470"/>
    <x v="5"/>
    <d v="2023-05-31T00:00:00"/>
    <d v="2023-07-05T00:00:00"/>
    <n v="843.33333333319752"/>
    <n v="17.228660869567992"/>
    <n v="8.9919941907974916"/>
    <n v="1.056"/>
    <m/>
  </r>
  <r>
    <s v="Passfield Avenue"/>
    <s v="PA"/>
    <x v="59"/>
    <s v="2234471"/>
    <x v="5"/>
    <d v="2023-05-31T00:00:00"/>
    <d v="2023-07-05T00:00:00"/>
    <n v="843.36666666681413"/>
    <n v="22.497523022801488"/>
    <n v="11.741922245721028"/>
    <n v="1.379"/>
    <m/>
  </r>
  <r>
    <s v="High Street Botley"/>
    <s v="HSB"/>
    <x v="0"/>
    <s v="2259265"/>
    <x v="6"/>
    <d v="2023-07-05T00:00:00"/>
    <d v="2023-08-02T00:00:00"/>
    <n v="672.08333333343035"/>
    <n v="28.476779665215975"/>
    <n v="14.862619867022952"/>
    <n v="1.391"/>
    <m/>
  </r>
  <r>
    <s v="High Street Botley 2 (A)"/>
    <s v="HSB2A"/>
    <x v="1"/>
    <s v="2259266"/>
    <x v="6"/>
    <d v="2023-07-05T00:00:00"/>
    <d v="2023-08-02T00:00:00"/>
    <n v="672.04999999998836"/>
    <n v="21.230686704858634"/>
    <n v="11.08073418833958"/>
    <n v="1.0369999999999999"/>
    <m/>
  </r>
  <r>
    <s v="Kings Copse Avenue"/>
    <s v="KCA"/>
    <x v="2"/>
    <s v="2259267"/>
    <x v="6"/>
    <d v="2023-07-05T00:00:00"/>
    <d v="2023-08-02T00:00:00"/>
    <n v="672.04999999998836"/>
    <n v="20.227500929990679"/>
    <n v="10.557150798533758"/>
    <n v="0.98799999999999999"/>
    <m/>
  </r>
  <r>
    <s v="Grange Road"/>
    <s v="GR"/>
    <x v="3"/>
    <n v="2259268"/>
    <x v="6"/>
    <d v="2023-07-05T00:00:00"/>
    <d v="2023-08-02T00:00:00"/>
    <n v="672.04999999998836"/>
    <n v="17.934504873149631"/>
    <n v="9.3603887646918746"/>
    <n v="0.876"/>
    <m/>
  </r>
  <r>
    <s v="Winchester Street Railway Bridge"/>
    <s v="WSRB"/>
    <x v="5"/>
    <s v="2259270"/>
    <x v="6"/>
    <d v="2023-07-05T00:00:00"/>
    <d v="2023-08-02T00:00:00"/>
    <n v="672"/>
    <n v="8.9474449404761902"/>
    <n v="4.6698564407495775"/>
    <n v="0.437"/>
    <m/>
  </r>
  <r>
    <s v="Upper Northam Close"/>
    <s v="UNC"/>
    <x v="6"/>
    <s v="2259271"/>
    <x v="6"/>
    <d v="2023-07-05T00:00:00"/>
    <d v="2023-08-02T00:00:00"/>
    <n v="672.06666666670935"/>
    <n v="21.352996230531328"/>
    <n v="11.144570057688584"/>
    <n v="1.0429999999999999"/>
    <m/>
  </r>
  <r>
    <s v="Bridge Road"/>
    <s v="BDG"/>
    <x v="7"/>
    <s v="2259272"/>
    <x v="6"/>
    <d v="2023-07-05T00:00:00"/>
    <d v="2023-08-02T00:00:00"/>
    <n v="672.03333333344199"/>
    <n v="32.246056743211888"/>
    <n v="16.829883477668002"/>
    <n v="1.575"/>
    <m/>
  </r>
  <r>
    <s v="Bridge Road 2"/>
    <s v="BDG2"/>
    <x v="8"/>
    <s v="2259273"/>
    <x v="6"/>
    <d v="2023-07-05T00:00:00"/>
    <d v="2023-08-02T00:00:00"/>
    <n v="672.05000000016298"/>
    <n v="17.914031694066036"/>
    <n v="9.349703389387285"/>
    <n v="0.875"/>
    <m/>
  </r>
  <r>
    <s v="Oakhill 2 (Bridge)"/>
    <s v="OH2"/>
    <x v="9"/>
    <s v="2259274"/>
    <x v="6"/>
    <d v="2023-07-05T00:00:00"/>
    <d v="2023-08-02T00:00:00"/>
    <n v="672.08333333343035"/>
    <n v="36.952255424669183"/>
    <n v="19.286145837510013"/>
    <n v="1.8049999999999999"/>
    <m/>
  </r>
  <r>
    <s v="Oakhill (Prov)"/>
    <s v="OH"/>
    <x v="10"/>
    <s v="2259275"/>
    <x v="6"/>
    <d v="2023-07-05T00:00:00"/>
    <d v="2023-08-02T00:00:00"/>
    <n v="672.06666666653473"/>
    <n v="24.874295704796076"/>
    <n v="12.982409031730729"/>
    <n v="1.2150000000000001"/>
    <m/>
  </r>
  <r>
    <s v="Providence Hill 2"/>
    <s v="PH2"/>
    <x v="11"/>
    <s v="2259276"/>
    <x v="6"/>
    <d v="2023-07-05T00:00:00"/>
    <d v="2023-08-02T00:00:00"/>
    <n v="672.03333333344199"/>
    <n v="35.603741381870144"/>
    <n v="18.58232848740613"/>
    <n v="1.7390000000000001"/>
    <m/>
  </r>
  <r>
    <s v="Providence Hill 1"/>
    <s v="PH1"/>
    <x v="12"/>
    <s v="2259277"/>
    <x v="6"/>
    <d v="2023-07-05T00:00:00"/>
    <d v="2023-08-02T00:00:00"/>
    <n v="672.03333333326736"/>
    <n v="22.869108179160026"/>
    <n v="11.935860218768282"/>
    <n v="1.117"/>
    <m/>
  </r>
  <r>
    <s v="Providence Hill 3"/>
    <s v="PH3"/>
    <x v="13"/>
    <s v="2259278"/>
    <x v="6"/>
    <d v="2023-07-05T00:00:00"/>
    <d v="2023-08-02T00:00:00"/>
    <n v="672.03333333344199"/>
    <n v="18.672002380831266"/>
    <n v="9.7453039565925188"/>
    <n v="0.91200000000000003"/>
    <m/>
  </r>
  <r>
    <s v="Hamble Lane 2 (Tesco)"/>
    <s v="HL2"/>
    <x v="14"/>
    <s v="2259279"/>
    <x v="6"/>
    <d v="2023-07-05T00:00:00"/>
    <d v="2023-08-02T00:00:00"/>
    <n v="672.03333333326736"/>
    <n v="25.530687465902016"/>
    <n v="13.324993458195207"/>
    <n v="1.2470000000000001"/>
    <m/>
  </r>
  <r>
    <s v="Hamble Lane (Woodlands)"/>
    <s v="HL"/>
    <x v="15"/>
    <s v="2259280"/>
    <x v="6"/>
    <d v="2023-07-05T00:00:00"/>
    <d v="2023-08-02T00:00:00"/>
    <n v="672.14999999996508"/>
    <n v="32.772683180839316"/>
    <n v="17.104740699811753"/>
    <n v="1.601"/>
    <m/>
  </r>
  <r>
    <s v="Hamble Lane 4"/>
    <s v="HL4"/>
    <x v="17"/>
    <s v="2259282"/>
    <x v="6"/>
    <d v="2023-07-05T00:00:00"/>
    <d v="2023-08-02T00:00:00"/>
    <n v="672.16666666668607"/>
    <n v="16.682744854946208"/>
    <n v="8.7070693397422794"/>
    <n v="0.81499999999999995"/>
    <m/>
  </r>
  <r>
    <s v="Hamble Primary School"/>
    <s v="HPS"/>
    <x v="18"/>
    <s v="2259283"/>
    <x v="6"/>
    <d v="2023-07-05T00:00:00"/>
    <d v="2023-08-02T00:00:00"/>
    <n v="672.13333333324408"/>
    <n v="18.075575778617754"/>
    <n v="9.4340165859174085"/>
    <n v="0.88300000000000001"/>
    <m/>
  </r>
  <r>
    <s v="Hound Parish Office"/>
    <s v="HPO"/>
    <x v="19"/>
    <s v="2259284"/>
    <x v="6"/>
    <d v="2023-07-05T00:00:00"/>
    <d v="2023-08-02T00:00:00"/>
    <n v="671.80000000004657"/>
    <n v="13.210114617444754"/>
    <n v="6.8946318462655292"/>
    <n v="0.64500000000000002"/>
    <m/>
  </r>
  <r>
    <s v="Swaythling road"/>
    <s v="SWA"/>
    <x v="20"/>
    <s v="2259285"/>
    <x v="6"/>
    <d v="2023-07-05T00:00:00"/>
    <d v="2023-08-02T00:00:00"/>
    <n v="671.68333333317423"/>
    <n v="22.655696880976063"/>
    <n v="11.824476451448884"/>
    <n v="1.1060000000000001"/>
    <m/>
  </r>
  <r>
    <s v="Allington Lane"/>
    <s v="AL"/>
    <x v="21"/>
    <s v="2259286"/>
    <x v="6"/>
    <d v="2023-07-05T00:00:00"/>
    <d v="2023-08-02T00:00:00"/>
    <n v="671.13333333347691"/>
    <n v="19.886108075887272"/>
    <n v="10.378970812049724"/>
    <n v="0.97"/>
    <m/>
  </r>
  <r>
    <s v="Jukes Walk"/>
    <s v="JW"/>
    <x v="22"/>
    <s v="2259287"/>
    <x v="6"/>
    <d v="2023-07-05T00:00:00"/>
    <d v="2023-08-02T00:00:00"/>
    <n v="671.15000000002328"/>
    <n v="12.689891976457877"/>
    <n v="6.6231168979425252"/>
    <n v="0.61899999999999999"/>
    <m/>
  </r>
  <r>
    <s v="Botley Road"/>
    <s v="BOT"/>
    <x v="23"/>
    <s v="2259288"/>
    <x v="6"/>
    <d v="2023-07-05T00:00:00"/>
    <d v="2023-08-02T00:00:00"/>
    <n v="671.21666666673264"/>
    <n v="22.712445559057191"/>
    <n v="11.854094759424422"/>
    <n v="1.1080000000000001"/>
    <m/>
  </r>
  <r>
    <s v="Fair Oak Road"/>
    <s v="FOR"/>
    <x v="26"/>
    <s v="2259291"/>
    <x v="6"/>
    <d v="2023-07-05T00:00:00"/>
    <d v="2023-08-02T00:00:00"/>
    <n v="671.43333333323244"/>
    <n v="16.496045772727495"/>
    <n v="8.6096272300247882"/>
    <n v="0.80500000000000005"/>
    <m/>
  </r>
  <r>
    <s v="Bishopstoke Road"/>
    <s v="BR"/>
    <x v="27"/>
    <n v="2259292"/>
    <x v="6"/>
    <d v="2023-07-05T00:00:00"/>
    <d v="2023-08-02T00:00:00"/>
    <n v="671.45000000012806"/>
    <n v="23.729126517234285"/>
    <n v="12.38472156431852"/>
    <n v="1.1579999999999999"/>
    <m/>
  </r>
  <r>
    <s v="Bishopstoke Road 2"/>
    <s v="BR2"/>
    <x v="28"/>
    <s v="2259293"/>
    <x v="6"/>
    <d v="2023-07-05T00:00:00"/>
    <d v="2023-08-02T00:00:00"/>
    <n v="671.53333333320916"/>
    <n v="25.201384890305462"/>
    <n v="13.153123637946484"/>
    <n v="1.23"/>
    <m/>
  </r>
  <r>
    <s v="Twyford Road"/>
    <s v="TWY"/>
    <x v="29"/>
    <s v="2259294"/>
    <x v="6"/>
    <d v="2023-07-05T00:00:00"/>
    <d v="2023-08-02T00:00:00"/>
    <n v="671.16666666656965"/>
    <n v="20.27462279612908"/>
    <n v="10.581744674388872"/>
    <n v="0.98899999999999999"/>
    <m/>
  </r>
  <r>
    <s v="Mill Street"/>
    <s v="MS"/>
    <x v="30"/>
    <s v="2259295"/>
    <x v="6"/>
    <d v="2023-07-05T00:00:00"/>
    <d v="2023-08-02T00:00:00"/>
    <n v="670.96666666679084"/>
    <n v="20.465222316057616"/>
    <n v="10.681222503161596"/>
    <n v="0.998"/>
    <m/>
  </r>
  <r>
    <s v="Campbell Road 4"/>
    <s v="CR4"/>
    <x v="31"/>
    <s v="2259296"/>
    <x v="6"/>
    <d v="2023-07-05T00:00:00"/>
    <d v="2023-08-02T00:00:00"/>
    <n v="670.93333333334886"/>
    <n v="20.876384141493954"/>
    <n v="10.895816357773462"/>
    <n v="1.018"/>
    <m/>
  </r>
  <r>
    <s v="Campbell Road 3"/>
    <s v="CR3"/>
    <x v="32"/>
    <s v="2259297"/>
    <x v="6"/>
    <d v="2023-07-05T00:00:00"/>
    <d v="2023-08-02T00:00:00"/>
    <n v="670.91666666662786"/>
    <n v="10.992160973792712"/>
    <n v="5.7370359988479711"/>
    <n v="0.53600000000000003"/>
    <m/>
  </r>
  <r>
    <s v="Campbell Road"/>
    <s v="CR"/>
    <x v="33"/>
    <s v="2259298"/>
    <x v="6"/>
    <d v="2023-07-05T00:00:00"/>
    <d v="2023-08-02T00:00:00"/>
    <n v="670.90000000008149"/>
    <n v="42.062466835588872"/>
    <n v="21.953270791017157"/>
    <n v="2.0510000000000002"/>
    <m/>
  </r>
  <r>
    <s v="Southampton Road Analyser (A)"/>
    <s v="SRAN(A)"/>
    <x v="34"/>
    <s v="2259299"/>
    <x v="6"/>
    <d v="2023-07-05T00:00:00"/>
    <d v="2023-08-02T00:00:00"/>
    <n v="670.84999999991851"/>
    <n v="28.611172393235943"/>
    <n v="14.932762209413331"/>
    <n v="1.395"/>
    <m/>
  </r>
  <r>
    <s v="Southampton Road Analyser (B)"/>
    <s v="SRAN(B)"/>
    <x v="35"/>
    <s v="2259300"/>
    <x v="6"/>
    <d v="2023-07-05T00:00:00"/>
    <d v="2023-08-02T00:00:00"/>
    <n v="670.84999999991851"/>
    <n v="28.93932920921571"/>
    <n v="15.104034034037428"/>
    <n v="1.411"/>
    <m/>
  </r>
  <r>
    <s v="Southampton Road Analyser (C)"/>
    <s v="SRAN(C)"/>
    <x v="36"/>
    <s v="2259301"/>
    <x v="6"/>
    <d v="2023-07-05T00:00:00"/>
    <d v="2023-08-02T00:00:00"/>
    <n v="670.85000000009313"/>
    <n v="29.123917418196744"/>
    <n v="15.200374435384521"/>
    <n v="1.42"/>
    <m/>
  </r>
  <r>
    <s v="Chestnut Avenue"/>
    <s v="CA"/>
    <x v="37"/>
    <s v="2259302"/>
    <x v="6"/>
    <d v="2023-07-05T00:00:00"/>
    <d v="2023-08-02T00:00:00"/>
    <n v="670.74999999994179"/>
    <n v="17.661571375327661"/>
    <n v="9.2179391311731003"/>
    <n v="0.86099999999999999"/>
    <m/>
  </r>
  <r>
    <s v="Southampton Road 1"/>
    <s v="SR1"/>
    <x v="38"/>
    <s v="2259303"/>
    <x v="6"/>
    <d v="2023-07-05T00:00:00"/>
    <d v="2023-08-02T00:00:00"/>
    <n v="670.69999999995343"/>
    <n v="38.443963023709244"/>
    <n v="20.064698864148877"/>
    <n v="1.8740000000000001"/>
    <m/>
  </r>
  <r>
    <s v="Southampton Road 2"/>
    <s v="SR2"/>
    <x v="39"/>
    <s v="2259304"/>
    <x v="6"/>
    <d v="2023-07-05T00:00:00"/>
    <d v="2023-08-02T00:00:00"/>
    <n v="670.76666666666279"/>
    <n v="31.547992844009524"/>
    <n v="16.465549501048812"/>
    <n v="1.538"/>
    <m/>
  </r>
  <r>
    <s v="The Point (A)"/>
    <s v="TP(A)"/>
    <x v="40"/>
    <s v="2259305"/>
    <x v="6"/>
    <d v="2023-07-05T00:00:00"/>
    <d v="2023-08-02T00:00:00"/>
    <n v="670.83333333337214"/>
    <n v="15.157119503104713"/>
    <n v="7.9108139369022519"/>
    <n v="0.73899999999999999"/>
    <m/>
  </r>
  <r>
    <s v="The Point (B)"/>
    <s v="TP(B)"/>
    <x v="41"/>
    <s v="2259306"/>
    <x v="6"/>
    <d v="2023-07-05T00:00:00"/>
    <d v="2023-08-02T00:00:00"/>
    <n v="670.83333333337214"/>
    <n v="16.018552546582924"/>
    <n v="8.3604136464420282"/>
    <n v="0.78100000000000003"/>
    <m/>
  </r>
  <r>
    <s v="The Point (C)"/>
    <s v="TP(C)"/>
    <x v="42"/>
    <s v="2259307"/>
    <x v="6"/>
    <d v="2023-07-05T00:00:00"/>
    <d v="2023-08-02T00:00:00"/>
    <n v="670.83333333337214"/>
    <n v="15.731408198756855"/>
    <n v="8.2105470765954358"/>
    <n v="0.76700000000000002"/>
    <m/>
  </r>
  <r>
    <s v="leigh road/pluto Road"/>
    <s v="LRPR"/>
    <x v="43"/>
    <s v="2259308"/>
    <x v="6"/>
    <d v="2023-07-05T00:00:00"/>
    <d v="2023-08-02T00:00:00"/>
    <n v="670.84999999991851"/>
    <n v="17.535879853918804"/>
    <n v="9.152338128350106"/>
    <n v="0.85499999999999998"/>
    <m/>
  </r>
  <r>
    <s v="Oxburgh Close"/>
    <s v="OX"/>
    <x v="44"/>
    <s v="2259309"/>
    <x v="6"/>
    <d v="2023-07-05T00:00:00"/>
    <d v="2023-08-02T00:00:00"/>
    <n v="670.90000000008149"/>
    <n v="11.812764942612963"/>
    <n v="6.1653261704660558"/>
    <n v="0.57599999999999996"/>
    <m/>
  </r>
  <r>
    <s v="Hadleigh Gardens"/>
    <s v="HG"/>
    <x v="45"/>
    <s v="2259310"/>
    <x v="6"/>
    <d v="2023-07-05T00:00:00"/>
    <d v="2023-08-02T00:00:00"/>
    <n v="670.8666666666395"/>
    <n v="11.300619596542246"/>
    <n v="5.8980269293017988"/>
    <n v="0.55100000000000005"/>
    <m/>
  </r>
  <r>
    <s v="Woodside Avenue"/>
    <s v="WA"/>
    <x v="46"/>
    <s v="2259311"/>
    <x v="6"/>
    <d v="2023-07-05T00:00:00"/>
    <d v="2023-08-02T00:00:00"/>
    <n v="670.71666666667443"/>
    <n v="26.688555525184192"/>
    <n v="13.929308729219308"/>
    <n v="1.3009999999999999"/>
    <m/>
  </r>
  <r>
    <s v="Belmont Road"/>
    <s v="BEL"/>
    <x v="47"/>
    <s v="2259312"/>
    <x v="6"/>
    <d v="2023-07-05T00:00:00"/>
    <d v="2023-08-02T00:00:00"/>
    <n v="670.66666666668607"/>
    <n v="14.237692842941932"/>
    <n v="7.4309461601993387"/>
    <n v="0.69399999999999995"/>
    <m/>
  </r>
  <r>
    <s v="Leigh Road/J13"/>
    <s v="LR13"/>
    <x v="48"/>
    <s v="2259313"/>
    <x v="6"/>
    <d v="2023-07-05T00:00:00"/>
    <d v="2023-08-02T00:00:00"/>
    <n v="670.64999999996508"/>
    <n v="29.707048385895828"/>
    <n v="15.504722539611601"/>
    <n v="1.448"/>
    <m/>
  </r>
  <r>
    <s v="Steele Close (A)"/>
    <s v="SC(A)"/>
    <x v="49"/>
    <s v="2259314"/>
    <x v="6"/>
    <d v="2023-07-05T00:00:00"/>
    <d v="2023-08-02T00:00:00"/>
    <n v="670.66666666668607"/>
    <n v="13.560684393637779"/>
    <n v="7.0776014580572957"/>
    <n v="0.66100000000000003"/>
    <m/>
  </r>
  <r>
    <s v="Steele Close (B)"/>
    <s v="SC(B)"/>
    <x v="50"/>
    <s v="2259315"/>
    <x v="6"/>
    <d v="2023-07-05T00:00:00"/>
    <d v="2023-08-02T00:00:00"/>
    <n v="670.66666666668607"/>
    <n v="13.232437872763038"/>
    <n v="6.9062828145944879"/>
    <n v="0.64500000000000002"/>
    <m/>
  </r>
  <r>
    <s v="Steele Close (C)"/>
    <s v="SC(C)"/>
    <x v="51"/>
    <s v="2259316"/>
    <x v="6"/>
    <d v="2023-07-05T00:00:00"/>
    <d v="2023-08-02T00:00:00"/>
    <n v="670.66666666668607"/>
    <n v="13.088830019880337"/>
    <n v="6.8313309080795079"/>
    <n v="0.63800000000000001"/>
    <m/>
  </r>
  <r>
    <s v="Medina Close"/>
    <s v="MC"/>
    <x v="52"/>
    <s v="2259317"/>
    <x v="6"/>
    <d v="2023-07-05T00:00:00"/>
    <d v="2023-08-02T00:00:00"/>
    <n v="670.54999999998836"/>
    <n v="13.419410931325265"/>
    <n v="7.0038679182282175"/>
    <n v="0.65400000000000003"/>
    <m/>
  </r>
  <r>
    <s v="Porteous Crescent (A)"/>
    <s v="PC(A)"/>
    <x v="53"/>
    <s v="2259318"/>
    <x v="6"/>
    <d v="2023-07-05T00:00:00"/>
    <d v="2023-08-02T00:00:00"/>
    <n v="670.56666666670935"/>
    <n v="13.090781925733621"/>
    <n v="6.8323496480864412"/>
    <n v="0.63800000000000001"/>
    <m/>
  </r>
  <r>
    <s v="Nuffield Hospital"/>
    <s v="NH"/>
    <x v="54"/>
    <s v="2259319"/>
    <x v="6"/>
    <d v="2023-07-05T00:00:00"/>
    <d v="2023-08-02T00:00:00"/>
    <n v="670.54999999998836"/>
    <n v="10.895576765342073"/>
    <n v="5.686626704249516"/>
    <n v="0.53100000000000003"/>
    <m/>
  </r>
  <r>
    <s v="Ashdown Road"/>
    <s v="AR"/>
    <x v="55"/>
    <s v="2259320"/>
    <x v="6"/>
    <d v="2023-07-05T00:00:00"/>
    <d v="2023-08-02T00:00:00"/>
    <n v="670.56666666670935"/>
    <n v="4.7808028035986423"/>
    <n v="2.4951997931099386"/>
    <n v="0.23300000000000001"/>
    <m/>
  </r>
  <r>
    <s v="Chestnut Close"/>
    <s v="CC"/>
    <x v="56"/>
    <s v="2259321"/>
    <x v="6"/>
    <d v="2023-07-05T00:00:00"/>
    <d v="2023-08-02T00:00:00"/>
    <n v="670.59999999997672"/>
    <n v="24.087482851178883"/>
    <n v="12.571755141533865"/>
    <n v="1.1739999999999999"/>
    <m/>
  </r>
  <r>
    <s v="Sparrow Square"/>
    <s v="SSQ"/>
    <x v="57"/>
    <s v="2259322"/>
    <x v="6"/>
    <d v="2023-07-05T00:00:00"/>
    <d v="2023-08-02T00:00:00"/>
    <n v="670.56666666653473"/>
    <n v="19.348914351050183"/>
    <n v="10.098598304305941"/>
    <n v="0.94299999999999995"/>
    <m/>
  </r>
  <r>
    <s v="Dove Dale"/>
    <s v="DD (A)"/>
    <x v="58"/>
    <s v="2259323"/>
    <x v="6"/>
    <d v="2023-07-05T00:00:00"/>
    <d v="2023-08-02T00:00:00"/>
    <n v="670.56666666670935"/>
    <n v="10.731158224386652"/>
    <n v="5.6008132695128667"/>
    <n v="0.52300000000000002"/>
    <m/>
  </r>
  <r>
    <s v="Passfield Avenue"/>
    <s v="PA"/>
    <x v="59"/>
    <s v="2259324"/>
    <x v="6"/>
    <d v="2023-07-05T00:00:00"/>
    <d v="2023-08-02T00:00:00"/>
    <n v="670.53333333326736"/>
    <n v="15.88208291907096"/>
    <n v="8.2891873272812955"/>
    <n v="0.77400000000000002"/>
    <m/>
  </r>
  <r>
    <s v="High Street Botley"/>
    <s v="HSB"/>
    <x v="0"/>
    <s v="2277571"/>
    <x v="7"/>
    <d v="2023-08-02T00:00:00"/>
    <d v="2023-09-06T00:00:00"/>
    <n v="840.06666666670935"/>
    <n v="29.366582414092626"/>
    <n v="15.327026312156903"/>
    <n v="1.7929999999999999"/>
    <m/>
  </r>
  <r>
    <s v="High Street Botley 2 (A)"/>
    <s v="HSB2A"/>
    <x v="1"/>
    <s v="2277572"/>
    <x v="7"/>
    <d v="2023-08-02T00:00:00"/>
    <d v="2023-09-06T00:00:00"/>
    <n v="840.08333333343035"/>
    <n v="25.042171609956437"/>
    <n v="13.070026936302943"/>
    <n v="1.5289999999999999"/>
    <m/>
  </r>
  <r>
    <s v="Kings Copse Avenue"/>
    <s v="KCA"/>
    <x v="2"/>
    <s v="2277573"/>
    <x v="7"/>
    <d v="2023-08-02T00:00:00"/>
    <d v="2023-09-06T00:00:00"/>
    <n v="840.08333333325572"/>
    <n v="23.535382997720657"/>
    <n v="12.283602817181972"/>
    <n v="1.4370000000000001"/>
    <m/>
  </r>
  <r>
    <s v="Grange Road"/>
    <s v="GR"/>
    <x v="3"/>
    <s v="2277574"/>
    <x v="7"/>
    <d v="2023-08-02T00:00:00"/>
    <d v="2023-09-06T00:00:00"/>
    <n v="840.08333333325572"/>
    <n v="10.793192342030558"/>
    <n v="5.6331901576359904"/>
    <n v="0.65900000000000003"/>
    <m/>
  </r>
  <r>
    <s v="Winchester Street Railway Bridge"/>
    <s v="WSRB"/>
    <x v="5"/>
    <s v="2277576"/>
    <x v="7"/>
    <d v="2023-08-02T00:00:00"/>
    <d v="2023-09-06T00:00:00"/>
    <n v="840.14999999996508"/>
    <n v="9.4494352199016003"/>
    <n v="4.9318555427461384"/>
    <n v="0.57699999999999996"/>
    <m/>
  </r>
  <r>
    <s v="Upper Northam Close"/>
    <s v="UNC"/>
    <x v="6"/>
    <s v="2277577"/>
    <x v="7"/>
    <d v="2023-08-02T00:00:00"/>
    <d v="2023-09-06T00:00:00"/>
    <n v="840.2333333332208"/>
    <n v="20.190637918041347"/>
    <n v="10.537911230710515"/>
    <n v="1.2330000000000001"/>
    <m/>
  </r>
  <r>
    <s v="Bridge Road"/>
    <s v="BDG"/>
    <x v="7"/>
    <s v="2277578"/>
    <x v="7"/>
    <d v="2023-08-02T00:00:00"/>
    <d v="2023-09-06T00:00:00"/>
    <n v="840.21666666667443"/>
    <n v="19.650645666792112"/>
    <n v="10.256078114192126"/>
    <n v="1.2"/>
    <m/>
  </r>
  <r>
    <s v="Bridge Road 2"/>
    <s v="BDG2"/>
    <x v="8"/>
    <s v="2277579"/>
    <x v="7"/>
    <d v="2023-08-02T00:00:00"/>
    <d v="2023-09-06T00:00:00"/>
    <n v="840.19999999995343"/>
    <n v="35.961394905976768"/>
    <n v="18.768995253641322"/>
    <n v="2.1960000000000002"/>
    <m/>
  </r>
  <r>
    <s v="Oakhill 2 (Bridge)"/>
    <s v="OH2"/>
    <x v="9"/>
    <s v="2277580"/>
    <x v="7"/>
    <d v="2023-08-02T00:00:00"/>
    <d v="2023-09-06T00:00:00"/>
    <n v="840.21666666667443"/>
    <n v="39.989063931921955"/>
    <n v="20.871118962380979"/>
    <n v="2.4420000000000002"/>
    <m/>
  </r>
  <r>
    <s v="Oakhill (Prov)"/>
    <s v="OH"/>
    <x v="10"/>
    <s v="2277581"/>
    <x v="7"/>
    <d v="2023-08-02T00:00:00"/>
    <d v="2023-09-06T00:00:00"/>
    <n v="840.23333333339542"/>
    <n v="28.951376998450673"/>
    <n v="15.110322024243567"/>
    <n v="1.768"/>
    <m/>
  </r>
  <r>
    <s v="Providence Hill 2"/>
    <s v="PH2"/>
    <x v="11"/>
    <s v="2277582"/>
    <x v="7"/>
    <d v="2023-08-02T00:00:00"/>
    <d v="2023-09-06T00:00:00"/>
    <n v="840.2333333332208"/>
    <n v="36.402099020118335"/>
    <n v="18.999007839310195"/>
    <n v="2.2229999999999999"/>
    <m/>
  </r>
  <r>
    <s v="Providence Hill 1"/>
    <s v="PH1"/>
    <x v="12"/>
    <s v="2277583"/>
    <x v="7"/>
    <d v="2023-08-02T00:00:00"/>
    <d v="2023-09-06T00:00:00"/>
    <n v="840.23333333339542"/>
    <n v="22.172038719401705"/>
    <n v="11.572045260648071"/>
    <n v="1.3540000000000001"/>
    <m/>
  </r>
  <r>
    <s v="Providence Hill 3"/>
    <s v="PH3"/>
    <x v="13"/>
    <s v="2277584"/>
    <x v="7"/>
    <d v="2023-08-02T00:00:00"/>
    <d v="2023-09-06T00:00:00"/>
    <n v="840.2333333332208"/>
    <n v="26.24946681477719"/>
    <n v="13.700139256146759"/>
    <n v="1.603"/>
    <m/>
  </r>
  <r>
    <s v="Hamble Lane 2 (Tesco)"/>
    <s v="HL2"/>
    <x v="14"/>
    <s v="2277585"/>
    <x v="7"/>
    <d v="2023-08-02T00:00:00"/>
    <d v="2023-09-06T00:00:00"/>
    <n v="840.03333333326736"/>
    <n v="31.57892782032707"/>
    <n v="16.481695104554838"/>
    <n v="1.9279999999999999"/>
    <m/>
  </r>
  <r>
    <s v="Hamble Lane (Woodlands)"/>
    <s v="HL"/>
    <x v="15"/>
    <s v="2277586"/>
    <x v="7"/>
    <d v="2023-08-02T00:00:00"/>
    <d v="2023-09-06T00:00:00"/>
    <n v="839.91666666674428"/>
    <n v="24.997996626647161"/>
    <n v="13.046971099502695"/>
    <n v="1.526"/>
    <m/>
  </r>
  <r>
    <s v="Hamble Corner Fruit Farm"/>
    <s v="HCF"/>
    <x v="16"/>
    <s v="2277587"/>
    <x v="7"/>
    <d v="2023-08-02T00:00:00"/>
    <d v="2023-09-06T00:00:00"/>
    <n v="839.93333333329065"/>
    <n v="27.356373521709461"/>
    <n v="14.277856744107234"/>
    <n v="1.67"/>
    <m/>
  </r>
  <r>
    <s v="Hamble Lane 4"/>
    <s v="HL4"/>
    <x v="17"/>
    <s v="2277588"/>
    <x v="7"/>
    <d v="2023-08-02T00:00:00"/>
    <d v="2023-09-06T00:00:00"/>
    <n v="839.88333333330229"/>
    <n v="17.840038497411012"/>
    <n v="9.311084810757313"/>
    <n v="1.089"/>
    <m/>
  </r>
  <r>
    <s v="Hamble Primary School"/>
    <s v="HPS"/>
    <x v="18"/>
    <s v="2277589"/>
    <x v="7"/>
    <d v="2023-08-02T00:00:00"/>
    <d v="2023-09-06T00:00:00"/>
    <n v="839.90000000002328"/>
    <n v="20.067597333015282"/>
    <n v="10.473693806375408"/>
    <n v="1.2250000000000001"/>
    <m/>
  </r>
  <r>
    <s v="Hound Parish Office"/>
    <s v="HPO"/>
    <x v="19"/>
    <s v="2277590"/>
    <x v="7"/>
    <d v="2023-08-02T00:00:00"/>
    <d v="2023-09-06T00:00:00"/>
    <n v="839.88333333330229"/>
    <n v="15.743137737384743"/>
    <n v="8.2166689652321203"/>
    <n v="0.96099999999999997"/>
    <m/>
  </r>
  <r>
    <s v="Swaythling road"/>
    <s v="SWA"/>
    <x v="20"/>
    <s v="2277591"/>
    <x v="7"/>
    <d v="2023-08-02T00:00:00"/>
    <d v="2023-09-06T00:00:00"/>
    <n v="839.75000000005821"/>
    <n v="23.00403215242472"/>
    <n v="12.006279829031692"/>
    <n v="1.4039999999999999"/>
    <m/>
  </r>
  <r>
    <s v="Allington Lane"/>
    <s v="AL"/>
    <x v="21"/>
    <s v="2277592"/>
    <x v="7"/>
    <d v="2023-08-02T00:00:00"/>
    <d v="2023-09-06T00:00:00"/>
    <n v="839.73333333333721"/>
    <n v="21.218527707208537"/>
    <n v="11.074388156163121"/>
    <n v="1.2949999999999999"/>
    <m/>
  </r>
  <r>
    <s v="Jukes Walk"/>
    <s v="JW"/>
    <x v="22"/>
    <s v="2277593"/>
    <x v="7"/>
    <d v="2023-08-02T00:00:00"/>
    <d v="2023-09-06T00:00:00"/>
    <n v="839.70000000006985"/>
    <n v="16.205372156721292"/>
    <n v="8.4579186621718652"/>
    <n v="0.98899999999999999"/>
    <m/>
  </r>
  <r>
    <s v="Botley Road"/>
    <s v="BOT"/>
    <x v="23"/>
    <s v="2277594"/>
    <x v="7"/>
    <d v="2023-08-02T00:00:00"/>
    <d v="2023-09-06T00:00:00"/>
    <n v="839.6166666666395"/>
    <n v="24.023694146138894"/>
    <n v="12.53846249798481"/>
    <n v="1.466"/>
    <m/>
  </r>
  <r>
    <s v="Wyvern School"/>
    <s v="WYV"/>
    <x v="24"/>
    <s v="2277595"/>
    <x v="7"/>
    <d v="2023-08-02T00:00:00"/>
    <d v="2023-09-06T00:00:00"/>
    <n v="839.6166666666395"/>
    <n v="20.729858864164871"/>
    <n v="10.819341787142418"/>
    <n v="1.2649999999999999"/>
    <m/>
  </r>
  <r>
    <s v="Fair Oak Road/Sandy Lane"/>
    <s v="FORSL"/>
    <x v="25"/>
    <s v="2277596"/>
    <x v="7"/>
    <d v="2023-08-02T00:00:00"/>
    <d v="2023-09-06T00:00:00"/>
    <n v="839.53333333338378"/>
    <n v="25.173299452075039"/>
    <n v="13.138465267262546"/>
    <n v="1.536"/>
    <m/>
  </r>
  <r>
    <s v="Fair Oak Road"/>
    <s v="FOR"/>
    <x v="26"/>
    <s v="2277597"/>
    <x v="7"/>
    <d v="2023-08-02T00:00:00"/>
    <d v="2023-09-06T00:00:00"/>
    <n v="839.55000000010477"/>
    <n v="29.646871538320401"/>
    <n v="15.473314999123383"/>
    <n v="1.8089999999999999"/>
    <m/>
  </r>
  <r>
    <s v="Bishopstoke Road"/>
    <s v="BR"/>
    <x v="27"/>
    <s v="2277598"/>
    <x v="7"/>
    <d v="2023-08-02T00:00:00"/>
    <d v="2023-09-06T00:00:00"/>
    <n v="839.51666666666279"/>
    <n v="27.402729348236214"/>
    <n v="14.30205080805648"/>
    <n v="1.6719999999999999"/>
    <m/>
  </r>
  <r>
    <s v="Bishopstoke Road 2"/>
    <s v="BR2"/>
    <x v="28"/>
    <s v="2277599"/>
    <x v="7"/>
    <d v="2023-08-02T00:00:00"/>
    <d v="2023-09-06T00:00:00"/>
    <n v="839.46666666667443"/>
    <n v="24.781934561626201"/>
    <n v="12.934203842184866"/>
    <n v="1.512"/>
    <m/>
  </r>
  <r>
    <s v="Twyford Road"/>
    <s v="TWY"/>
    <x v="29"/>
    <s v="2277600"/>
    <x v="7"/>
    <d v="2023-08-02T00:00:00"/>
    <d v="2023-09-06T00:00:00"/>
    <n v="839.48333333339542"/>
    <n v="20.618422442373745"/>
    <n v="10.76118081543515"/>
    <n v="1.258"/>
    <m/>
  </r>
  <r>
    <s v="Mill Street"/>
    <s v="MS"/>
    <x v="30"/>
    <s v="2277601"/>
    <x v="7"/>
    <d v="2023-08-02T00:00:00"/>
    <d v="2023-09-06T00:00:00"/>
    <n v="839.49999999994179"/>
    <n v="22.568365693866962"/>
    <n v="11.778896499930566"/>
    <n v="1.377"/>
    <m/>
  </r>
  <r>
    <s v="Campbell Road 4"/>
    <s v="CR4"/>
    <x v="31"/>
    <s v="2277602"/>
    <x v="7"/>
    <d v="2023-08-02T00:00:00"/>
    <d v="2023-09-06T00:00:00"/>
    <n v="839.46666666667443"/>
    <n v="18.733962436467426"/>
    <n v="9.7776421902230819"/>
    <n v="1.143"/>
    <m/>
  </r>
  <r>
    <s v="Campbell Road 3"/>
    <s v="CR3"/>
    <x v="32"/>
    <s v="2277603"/>
    <x v="7"/>
    <d v="2023-08-02T00:00:00"/>
    <d v="2023-09-06T00:00:00"/>
    <n v="839.4833333332208"/>
    <n v="13.226603267884798"/>
    <n v="6.9032376137185798"/>
    <n v="0.80700000000000005"/>
    <m/>
  </r>
  <r>
    <s v="Campbell Road"/>
    <s v="CR"/>
    <x v="33"/>
    <s v="2277604"/>
    <x v="7"/>
    <d v="2023-08-02T00:00:00"/>
    <d v="2023-09-06T00:00:00"/>
    <n v="839.44999999995343"/>
    <n v="29.191469414499206"/>
    <n v="15.235631218423386"/>
    <n v="1.7809999999999999"/>
    <m/>
  </r>
  <r>
    <s v="Southampton Road Analyser (A)"/>
    <s v="SRAN(A)"/>
    <x v="34"/>
    <s v="2277605"/>
    <x v="7"/>
    <d v="2023-08-02T00:00:00"/>
    <d v="2023-09-06T00:00:00"/>
    <n v="839.45000000012806"/>
    <n v="27.027924236102852"/>
    <n v="14.106432273540111"/>
    <n v="1.649"/>
    <m/>
  </r>
  <r>
    <s v="Southampton Road Analyser (B)"/>
    <s v="SRAN(B)"/>
    <x v="35"/>
    <s v="2277606"/>
    <x v="7"/>
    <d v="2023-08-02T00:00:00"/>
    <d v="2023-09-06T00:00:00"/>
    <n v="839.44999999995343"/>
    <n v="27.011533742332784"/>
    <n v="14.097877736081829"/>
    <n v="1.6479999999999999"/>
    <m/>
  </r>
  <r>
    <s v="Southampton Road Analyser (C)"/>
    <s v="SRAN(C)"/>
    <x v="36"/>
    <s v="2277607"/>
    <x v="7"/>
    <d v="2023-08-02T00:00:00"/>
    <d v="2023-09-06T00:00:00"/>
    <n v="839.44999999995343"/>
    <n v="27.79827744356578"/>
    <n v="14.508495534220136"/>
    <n v="1.696"/>
    <m/>
  </r>
  <r>
    <s v="Chestnut Avenue"/>
    <s v="CA"/>
    <x v="37"/>
    <s v="2277608"/>
    <x v="7"/>
    <d v="2023-08-02T00:00:00"/>
    <d v="2023-09-06T00:00:00"/>
    <n v="839.56666666665114"/>
    <n v="16.207945765673067"/>
    <n v="8.459261881875296"/>
    <n v="0.98899999999999999"/>
    <m/>
  </r>
  <r>
    <s v="Southampton Road 1"/>
    <s v="SR1"/>
    <x v="38"/>
    <s v="2277609"/>
    <x v="7"/>
    <d v="2023-08-02T00:00:00"/>
    <d v="2023-09-06T00:00:00"/>
    <n v="839.56666666665114"/>
    <n v="32.350338666773141"/>
    <n v="16.884310368879511"/>
    <n v="1.974"/>
    <m/>
  </r>
  <r>
    <s v="Southampton Road 2"/>
    <s v="SR2"/>
    <x v="39"/>
    <s v="2277610"/>
    <x v="7"/>
    <d v="2023-08-02T00:00:00"/>
    <d v="2023-09-06T00:00:00"/>
    <n v="839.25"/>
    <n v="34.608577896931791"/>
    <n v="18.062932096519724"/>
    <n v="2.1110000000000002"/>
    <m/>
  </r>
  <r>
    <s v="The Point (A)"/>
    <s v="TP(A)"/>
    <x v="40"/>
    <s v="2277611"/>
    <x v="7"/>
    <d v="2023-08-02T00:00:00"/>
    <d v="2023-09-06T00:00:00"/>
    <n v="839.34999999997672"/>
    <n v="19.162770000596232"/>
    <n v="10.001445720561708"/>
    <n v="1.169"/>
    <m/>
  </r>
  <r>
    <s v="The Point (B)"/>
    <s v="TP(B)"/>
    <x v="41"/>
    <s v="2277612"/>
    <x v="7"/>
    <d v="2023-08-02T00:00:00"/>
    <d v="2023-09-06T00:00:00"/>
    <n v="839.34999999997672"/>
    <n v="19.359479359028356"/>
    <n v="10.104112400327953"/>
    <n v="1.181"/>
    <m/>
  </r>
  <r>
    <s v="The Point (C)"/>
    <s v="TP(C)"/>
    <x v="42"/>
    <s v="2277613"/>
    <x v="7"/>
    <d v="2023-08-02T00:00:00"/>
    <d v="2023-09-06T00:00:00"/>
    <n v="839.34999999997672"/>
    <n v="19.261124679812294"/>
    <n v="10.052779060444831"/>
    <n v="1.175"/>
    <m/>
  </r>
  <r>
    <s v="leigh road/pluto Road"/>
    <s v="LRPR"/>
    <x v="43"/>
    <s v="2277614"/>
    <x v="7"/>
    <d v="2023-08-02T00:00:00"/>
    <d v="2023-09-06T00:00:00"/>
    <n v="839.36666666669771"/>
    <n v="20.998307056907208"/>
    <n v="10.959450447237582"/>
    <n v="1.2809999999999999"/>
    <m/>
  </r>
  <r>
    <s v="Oxburgh Close"/>
    <s v="OX"/>
    <x v="44"/>
    <s v="2277615"/>
    <x v="7"/>
    <d v="2023-08-02T00:00:00"/>
    <d v="2023-09-06T00:00:00"/>
    <n v="839.33333333325572"/>
    <n v="12.24540071485419"/>
    <n v="6.3911277217401832"/>
    <n v="0.747"/>
    <m/>
  </r>
  <r>
    <s v="Hadleigh Gardens"/>
    <s v="HG"/>
    <x v="45"/>
    <s v="2277616"/>
    <x v="7"/>
    <d v="2023-08-02T00:00:00"/>
    <d v="2023-09-06T00:00:00"/>
    <n v="839.36666666669771"/>
    <n v="12.244914419601628"/>
    <n v="6.3908739141970923"/>
    <n v="0.747"/>
    <m/>
  </r>
  <r>
    <s v="Woodside Avenue"/>
    <s v="WA"/>
    <x v="46"/>
    <s v="2277617"/>
    <x v="7"/>
    <d v="2023-08-02T00:00:00"/>
    <d v="2023-09-06T00:00:00"/>
    <n v="839.31666666670935"/>
    <n v="24.622432534401735"/>
    <n v="12.850956437579194"/>
    <n v="1.502"/>
    <m/>
  </r>
  <r>
    <s v="Belmont Road"/>
    <s v="BEL"/>
    <x v="47"/>
    <s v="2277618"/>
    <x v="7"/>
    <d v="2023-08-02T00:00:00"/>
    <d v="2023-09-06T00:00:00"/>
    <n v="839.31666666670935"/>
    <n v="16.983249071664581"/>
    <n v="8.8639087012863165"/>
    <n v="1.036"/>
    <m/>
  </r>
  <r>
    <s v="Leigh Road/J13"/>
    <s v="LR13"/>
    <x v="48"/>
    <s v="2277619"/>
    <x v="7"/>
    <d v="2023-08-02T00:00:00"/>
    <d v="2023-09-06T00:00:00"/>
    <n v="839.29999999998836"/>
    <n v="33.098321220064804"/>
    <n v="17.274697922789564"/>
    <n v="2.0190000000000001"/>
    <m/>
  </r>
  <r>
    <s v="Steele Close (A)"/>
    <s v="SC(A)"/>
    <x v="49"/>
    <s v="2277620"/>
    <x v="7"/>
    <d v="2023-08-02T00:00:00"/>
    <d v="2023-09-06T00:00:00"/>
    <n v="839.28333333344199"/>
    <n v="16.918348591057644"/>
    <n v="8.8300357990906289"/>
    <n v="1.032"/>
    <m/>
  </r>
  <r>
    <s v="Steele Close (B)"/>
    <s v="SC(B)"/>
    <x v="50"/>
    <s v="2277621"/>
    <x v="7"/>
    <d v="2023-08-02T00:00:00"/>
    <d v="2023-09-06T00:00:00"/>
    <n v="839.28333333326736"/>
    <n v="17.639673530990127"/>
    <n v="9.2065101936274143"/>
    <n v="1.0760000000000001"/>
    <m/>
  </r>
  <r>
    <s v="Steele Close (C)"/>
    <s v="SC(C)"/>
    <x v="51"/>
    <s v="2277622"/>
    <x v="7"/>
    <d v="2023-08-02T00:00:00"/>
    <d v="2023-09-06T00:00:00"/>
    <n v="839.28333333326736"/>
    <n v="16.574079869731428"/>
    <n v="8.6503548380644197"/>
    <n v="1.0109999999999999"/>
    <m/>
  </r>
  <r>
    <s v="Medina Close"/>
    <s v="MC"/>
    <x v="52"/>
    <s v="2277623"/>
    <x v="7"/>
    <d v="2023-08-02T00:00:00"/>
    <d v="2023-09-06T00:00:00"/>
    <n v="839.28333333344199"/>
    <n v="17.508523541908492"/>
    <n v="9.1380603037100698"/>
    <n v="1.0680000000000001"/>
    <m/>
  </r>
  <r>
    <s v="Porteous Crescent (A)"/>
    <s v="PC(A)"/>
    <x v="53"/>
    <s v="2277624"/>
    <x v="7"/>
    <d v="2023-08-02T00:00:00"/>
    <d v="2023-09-06T00:00:00"/>
    <n v="839.25"/>
    <n v="17.607585344057195"/>
    <n v="9.1897627056665954"/>
    <n v="1.0740000000000001"/>
    <m/>
  </r>
  <r>
    <s v="Nuffield Hospital"/>
    <s v="NH"/>
    <x v="54"/>
    <s v="2277625"/>
    <x v="7"/>
    <d v="2023-08-02T00:00:00"/>
    <d v="2023-09-06T00:00:00"/>
    <n v="839.18333333329065"/>
    <n v="15.510334253540936"/>
    <n v="8.0951640154180247"/>
    <n v="0.94599999999999995"/>
    <m/>
  </r>
  <r>
    <s v="Ashdown Road"/>
    <s v="AR"/>
    <x v="55"/>
    <s v="2277626"/>
    <x v="7"/>
    <d v="2023-08-02T00:00:00"/>
    <d v="2023-09-06T00:00:00"/>
    <n v="839.18333333329065"/>
    <n v="5.7384957597667308"/>
    <n v="2.9950395405880643"/>
    <n v="0.35"/>
    <m/>
  </r>
  <r>
    <s v="Chestnut Close"/>
    <s v="CC"/>
    <x v="56"/>
    <s v="2277627"/>
    <x v="7"/>
    <d v="2023-08-02T00:00:00"/>
    <d v="2023-09-06T00:00:00"/>
    <n v="839.16666666674428"/>
    <n v="23.298755511417905"/>
    <n v="12.160102041449846"/>
    <n v="1.421"/>
    <m/>
  </r>
  <r>
    <s v="Sparrow Square"/>
    <s v="SSQ"/>
    <x v="57"/>
    <s v="2277628"/>
    <x v="7"/>
    <d v="2023-08-02T00:00:00"/>
    <d v="2023-09-06T00:00:00"/>
    <n v="839.16666666674428"/>
    <n v="18.937412115191893"/>
    <n v="9.8838267824592343"/>
    <n v="1.155"/>
    <m/>
  </r>
  <r>
    <s v="Passfield Avenue"/>
    <s v="PA"/>
    <x v="59"/>
    <s v="2277630"/>
    <x v="7"/>
    <d v="2023-08-02T00:00:00"/>
    <d v="2023-09-06T00:00:00"/>
    <n v="839.15000000002328"/>
    <n v="21.577601144014178"/>
    <n v="11.261796004182765"/>
    <n v="1.3160000000000001"/>
    <m/>
  </r>
  <r>
    <s v="High Street Botley"/>
    <s v="HSB"/>
    <x v="0"/>
    <s v="2296548"/>
    <x v="8"/>
    <d v="2023-09-06T00:00:00"/>
    <d v="2023-10-04T00:00:00"/>
    <n v="671.6166666666395"/>
    <n v="35.072697223119761"/>
    <n v="18.305165565302591"/>
    <n v="1.712"/>
    <m/>
  </r>
  <r>
    <s v="High Street Botley 2 (A)"/>
    <s v="HSB2A"/>
    <x v="1"/>
    <s v="2296549"/>
    <x v="8"/>
    <d v="2023-09-06T00:00:00"/>
    <d v="2023-10-04T00:00:00"/>
    <n v="671.63333333318587"/>
    <n v="30.319102685003429"/>
    <n v="15.824166328289891"/>
    <n v="1.48"/>
    <m/>
  </r>
  <r>
    <s v="Kings Copse Avenue"/>
    <s v="KCA"/>
    <x v="2"/>
    <s v="2296550"/>
    <x v="8"/>
    <d v="2023-09-06T00:00:00"/>
    <d v="2023-10-04T00:00:00"/>
    <n v="671.6333333333605"/>
    <n v="29.233351034789628"/>
    <n v="15.257490101664734"/>
    <n v="1.427"/>
    <m/>
  </r>
  <r>
    <s v="Grange Road"/>
    <s v="GR"/>
    <x v="3"/>
    <s v="2296551"/>
    <x v="8"/>
    <d v="2023-09-06T00:00:00"/>
    <d v="2023-10-04T00:00:00"/>
    <n v="671.61666666681413"/>
    <n v="23.415942129681934"/>
    <n v="12.22126415954172"/>
    <n v="1.143"/>
    <m/>
  </r>
  <r>
    <s v="Winchester Street Railway Bridge"/>
    <s v="WSRB"/>
    <x v="5"/>
    <s v="2296553"/>
    <x v="8"/>
    <d v="2023-09-06T00:00:00"/>
    <d v="2023-10-04T00:00:00"/>
    <n v="671.58333333337214"/>
    <n v="12.907065392727882"/>
    <n v="6.7364641924467028"/>
    <n v="0.63"/>
    <m/>
  </r>
  <r>
    <s v="Upper Northam Close"/>
    <s v="UNC"/>
    <x v="6"/>
    <s v="2296554"/>
    <x v="8"/>
    <d v="2023-09-06T00:00:00"/>
    <d v="2023-10-04T00:00:00"/>
    <n v="671.48333333339542"/>
    <n v="24.158248157062971"/>
    <n v="12.608689017256248"/>
    <n v="1.179"/>
    <m/>
  </r>
  <r>
    <s v="Bridge Road"/>
    <s v="BDG"/>
    <x v="7"/>
    <s v="2296555"/>
    <x v="8"/>
    <d v="2023-09-06T00:00:00"/>
    <d v="2023-10-04T00:00:00"/>
    <n v="671.51666666666279"/>
    <n v="26.185503462311836"/>
    <n v="13.666755460496784"/>
    <n v="1.278"/>
    <m/>
  </r>
  <r>
    <s v="Bridge Road 2"/>
    <s v="BDG2"/>
    <x v="8"/>
    <s v="2296556"/>
    <x v="8"/>
    <d v="2023-09-06T00:00:00"/>
    <d v="2023-10-04T00:00:00"/>
    <n v="671.51666666666279"/>
    <n v="41.183773051053819"/>
    <n v="21.494662343973811"/>
    <n v="2.0099999999999998"/>
    <m/>
  </r>
  <r>
    <s v="Oakhill 2 (Bridge)"/>
    <s v="OH2"/>
    <x v="9"/>
    <s v="2296557"/>
    <x v="8"/>
    <d v="2023-09-06T00:00:00"/>
    <d v="2023-10-04T00:00:00"/>
    <n v="671.71666666661622"/>
    <n v="47.521345805526728"/>
    <n v="24.802372549857374"/>
    <n v="2.3199999999999998"/>
    <m/>
  </r>
  <r>
    <s v="Oakhill (Prov)"/>
    <s v="OH"/>
    <x v="10"/>
    <s v="2296558"/>
    <x v="8"/>
    <d v="2023-09-06T00:00:00"/>
    <d v="2023-10-04T00:00:00"/>
    <n v="671.58333333337214"/>
    <n v="39.212893907430413"/>
    <n v="20.466019784671406"/>
    <n v="1.9139999999999999"/>
    <m/>
  </r>
  <r>
    <s v="Providence Hill 1"/>
    <s v="PH1"/>
    <x v="12"/>
    <s v="2296560"/>
    <x v="8"/>
    <d v="2023-09-06T00:00:00"/>
    <d v="2023-10-04T00:00:00"/>
    <n v="672.19999999995343"/>
    <n v="32.033375483489273"/>
    <n v="16.718880732510058"/>
    <n v="1.5649999999999999"/>
    <m/>
  </r>
  <r>
    <s v="Providence Hill 3"/>
    <s v="PH3"/>
    <x v="13"/>
    <s v="2296561"/>
    <x v="8"/>
    <d v="2023-09-06T00:00:00"/>
    <d v="2023-10-04T00:00:00"/>
    <n v="672.20000000012806"/>
    <n v="27.161846176727941"/>
    <n v="14.176328902258843"/>
    <n v="1.327"/>
    <m/>
  </r>
  <r>
    <s v="Hamble Lane 2 (Tesco)"/>
    <s v="HL2"/>
    <x v="14"/>
    <s v="2296562"/>
    <x v="8"/>
    <d v="2023-09-06T00:00:00"/>
    <d v="2023-10-04T00:00:00"/>
    <n v="672.46666666679084"/>
    <n v="41.391578764739066"/>
    <n v="21.60312044088678"/>
    <n v="2.0230000000000001"/>
    <m/>
  </r>
  <r>
    <s v="Hamble Lane (Woodlands)"/>
    <s v="HL"/>
    <x v="15"/>
    <s v="2296563"/>
    <x v="8"/>
    <d v="2023-09-06T00:00:00"/>
    <d v="2023-10-04T00:00:00"/>
    <n v="672.48333333333721"/>
    <n v="28.398461424074778"/>
    <n v="14.821743958285376"/>
    <n v="1.3879999999999999"/>
    <m/>
  </r>
  <r>
    <s v="Hamble Corner Fruit Farm"/>
    <s v="HCF"/>
    <x v="16"/>
    <s v="2296564"/>
    <x v="8"/>
    <d v="2023-09-06T00:00:00"/>
    <d v="2023-10-04T00:00:00"/>
    <n v="672.46666666679084"/>
    <n v="32.81863190244264"/>
    <n v="17.128722287287392"/>
    <n v="1.6040000000000001"/>
    <m/>
  </r>
  <r>
    <s v="Hamble Primary School"/>
    <s v="HPS"/>
    <x v="18"/>
    <s v="2296566"/>
    <x v="8"/>
    <d v="2023-09-06T00:00:00"/>
    <d v="2023-10-04T00:00:00"/>
    <n v="672.45000000006985"/>
    <n v="24.594122983118865"/>
    <n v="12.836181097661203"/>
    <n v="1.202"/>
    <m/>
  </r>
  <r>
    <s v="Hound Parish Office"/>
    <s v="HPO"/>
    <x v="19"/>
    <s v="2296567"/>
    <x v="8"/>
    <d v="2023-09-06T00:00:00"/>
    <d v="2023-10-04T00:00:00"/>
    <n v="672.54999999987194"/>
    <n v="21.030781354550136"/>
    <n v="10.976399454358109"/>
    <n v="1.028"/>
    <m/>
  </r>
  <r>
    <s v="Swaythling road"/>
    <s v="SWA"/>
    <x v="20"/>
    <s v="2296568"/>
    <x v="8"/>
    <d v="2023-09-06T00:00:00"/>
    <d v="2023-10-04T00:00:00"/>
    <n v="672.70000000001164"/>
    <n v="31.825485357513944"/>
    <n v="16.610378579078258"/>
    <n v="1.556"/>
    <m/>
  </r>
  <r>
    <s v="Allington Lane"/>
    <s v="AL"/>
    <x v="21"/>
    <s v="2296569"/>
    <x v="8"/>
    <d v="2023-09-06T00:00:00"/>
    <d v="2023-10-04T00:00:00"/>
    <n v="672.73333333327901"/>
    <n v="28.817408086415963"/>
    <n v="15.040400880175346"/>
    <n v="1.409"/>
    <m/>
  </r>
  <r>
    <s v="Jukes Walk"/>
    <s v="JW"/>
    <x v="22"/>
    <s v="2296570"/>
    <x v="8"/>
    <d v="2023-09-06T00:00:00"/>
    <d v="2023-10-04T00:00:00"/>
    <n v="672.94999999995343"/>
    <n v="21.079618099414489"/>
    <n v="11.001888360863513"/>
    <n v="1.0309999999999999"/>
    <m/>
  </r>
  <r>
    <s v="Botley Road"/>
    <s v="BOT"/>
    <x v="23"/>
    <s v="2296571"/>
    <x v="8"/>
    <d v="2023-09-06T00:00:00"/>
    <d v="2023-10-04T00:00:00"/>
    <n v="672.99999999994179"/>
    <n v="30.441531946510807"/>
    <n v="15.888064690245724"/>
    <n v="1.4890000000000001"/>
    <m/>
  </r>
  <r>
    <s v="Fair Oak Road/Sandy Lane"/>
    <s v="FORSL"/>
    <x v="25"/>
    <s v="2296573"/>
    <x v="8"/>
    <d v="2023-09-06T00:00:00"/>
    <d v="2023-10-04T00:00:00"/>
    <n v="672.94999999995343"/>
    <n v="32.631494167473839"/>
    <n v="17.03105123563353"/>
    <n v="1.5960000000000001"/>
    <m/>
  </r>
  <r>
    <s v="Fair Oak Road"/>
    <s v="FOR"/>
    <x v="26"/>
    <s v="2296574"/>
    <x v="8"/>
    <d v="2023-09-06T00:00:00"/>
    <d v="2023-10-04T00:00:00"/>
    <n v="672.84999999997672"/>
    <n v="20.919160288326498"/>
    <n v="10.91814211290527"/>
    <n v="1.0229999999999999"/>
    <m/>
  </r>
  <r>
    <s v="Bishopstoke Road"/>
    <s v="BR"/>
    <x v="27"/>
    <s v="2296575"/>
    <x v="8"/>
    <d v="2023-09-06T00:00:00"/>
    <d v="2023-10-04T00:00:00"/>
    <n v="673.01666666666279"/>
    <n v="36.962341695351988"/>
    <n v="19.291410070643"/>
    <n v="1.8080000000000001"/>
    <m/>
  </r>
  <r>
    <s v="Bishopstoke Road 2"/>
    <s v="BR2"/>
    <x v="28"/>
    <s v="2296576"/>
    <x v="8"/>
    <d v="2023-09-06T00:00:00"/>
    <d v="2023-10-04T00:00:00"/>
    <n v="672.98333333339542"/>
    <n v="29.522270487131678"/>
    <n v="15.40828313524618"/>
    <n v="1.444"/>
    <m/>
  </r>
  <r>
    <s v="Twyford Road"/>
    <s v="TWY"/>
    <x v="29"/>
    <s v="2296577"/>
    <x v="8"/>
    <d v="2023-09-06T00:00:00"/>
    <d v="2023-10-04T00:00:00"/>
    <n v="673.61666666669771"/>
    <n v="27.165999455673344"/>
    <n v="14.17849658438066"/>
    <n v="1.33"/>
    <m/>
  </r>
  <r>
    <s v="Mill Street"/>
    <s v="MS"/>
    <x v="30"/>
    <s v="2296578"/>
    <x v="8"/>
    <d v="2023-09-06T00:00:00"/>
    <d v="2023-10-04T00:00:00"/>
    <n v="673.64999999996508"/>
    <n v="28.982440436429915"/>
    <n v="15.126534674545885"/>
    <n v="1.419"/>
    <m/>
  </r>
  <r>
    <s v="Campbell Road 4"/>
    <s v="CR4"/>
    <x v="31"/>
    <s v="2296579"/>
    <x v="8"/>
    <d v="2023-09-06T00:00:00"/>
    <d v="2023-10-04T00:00:00"/>
    <n v="673.66666666668607"/>
    <n v="21.506522018801952"/>
    <n v="11.22469833966699"/>
    <n v="1.0529999999999999"/>
    <m/>
  </r>
  <r>
    <s v="Campbell Road 3"/>
    <s v="CR3"/>
    <x v="32"/>
    <s v="2296580"/>
    <x v="8"/>
    <d v="2023-09-06T00:00:00"/>
    <d v="2023-10-04T00:00:00"/>
    <n v="673.66666666668607"/>
    <n v="14.868706580900115"/>
    <n v="7.7602852718685362"/>
    <n v="0.72799999999999998"/>
    <m/>
  </r>
  <r>
    <s v="Campbell Road"/>
    <s v="CR"/>
    <x v="33"/>
    <s v="2296581"/>
    <x v="8"/>
    <d v="2023-09-06T00:00:00"/>
    <d v="2023-10-04T00:00:00"/>
    <n v="673.69999999995343"/>
    <n v="33.371242392758724"/>
    <n v="17.417141123569273"/>
    <n v="1.6339999999999999"/>
    <m/>
  </r>
  <r>
    <s v="Southampton Road Analyser (A)"/>
    <s v="SRAN(A)"/>
    <x v="34"/>
    <s v="2296582"/>
    <x v="8"/>
    <d v="2023-09-06T00:00:00"/>
    <d v="2023-10-04T00:00:00"/>
    <n v="673.76666666666279"/>
    <n v="36.757829119873563"/>
    <n v="19.184670730622944"/>
    <n v="1.8"/>
    <m/>
  </r>
  <r>
    <s v="Southampton Road Analyser (B)"/>
    <s v="SRAN(B)"/>
    <x v="35"/>
    <s v="2296583"/>
    <x v="8"/>
    <d v="2023-09-06T00:00:00"/>
    <d v="2023-10-04T00:00:00"/>
    <n v="673.76666666666279"/>
    <n v="36.859934200762098"/>
    <n v="19.237961482652452"/>
    <n v="1.8049999999999999"/>
    <m/>
  </r>
  <r>
    <s v="Southampton Road Analyser (C)"/>
    <s v="SRAN(C)"/>
    <x v="36"/>
    <s v="2296584"/>
    <x v="8"/>
    <d v="2023-09-06T00:00:00"/>
    <d v="2023-10-04T00:00:00"/>
    <n v="673.76666666666279"/>
    <n v="38.003511106713717"/>
    <n v="19.834817905382941"/>
    <n v="1.861"/>
    <m/>
  </r>
  <r>
    <s v="Chestnut Avenue"/>
    <s v="CA"/>
    <x v="37"/>
    <s v="2296585"/>
    <x v="8"/>
    <d v="2023-09-06T00:00:00"/>
    <d v="2023-10-04T00:00:00"/>
    <n v="673.59999999997672"/>
    <n v="26.676445961996173"/>
    <n v="13.922988497910321"/>
    <n v="1.306"/>
    <m/>
  </r>
  <r>
    <s v="Southampton Road 1"/>
    <s v="SR1"/>
    <x v="38"/>
    <s v="2296586"/>
    <x v="8"/>
    <d v="2023-09-06T00:00:00"/>
    <d v="2023-10-04T00:00:00"/>
    <n v="673.58333333343035"/>
    <n v="42.895806012612901"/>
    <n v="22.388207731008823"/>
    <n v="2.1"/>
    <m/>
  </r>
  <r>
    <s v="Southampton Road 2"/>
    <s v="SR2"/>
    <x v="39"/>
    <s v="2296587"/>
    <x v="8"/>
    <d v="2023-09-06T00:00:00"/>
    <d v="2023-10-04T00:00:00"/>
    <n v="673.83333333319752"/>
    <n v="41.28720949790592"/>
    <n v="21.548647963416453"/>
    <n v="2.0219999999999998"/>
    <m/>
  </r>
  <r>
    <s v="The Point (A)"/>
    <s v="TP(A)"/>
    <x v="40"/>
    <s v="2296588"/>
    <x v="8"/>
    <d v="2023-09-06T00:00:00"/>
    <d v="2023-10-04T00:00:00"/>
    <n v="673.70000000012806"/>
    <n v="24.42595220424057"/>
    <n v="12.748409292401133"/>
    <n v="1.196"/>
    <m/>
  </r>
  <r>
    <s v="The Point (B)"/>
    <s v="TP(B)"/>
    <x v="41"/>
    <s v="2296589"/>
    <x v="8"/>
    <d v="2023-09-06T00:00:00"/>
    <d v="2023-10-04T00:00:00"/>
    <n v="673.69999999995343"/>
    <n v="25.079489386969225"/>
    <n v="13.089503855411914"/>
    <n v="1.228"/>
    <m/>
  </r>
  <r>
    <s v="The Point (C)"/>
    <s v="TP(C)"/>
    <x v="42"/>
    <s v="2296590"/>
    <x v="8"/>
    <d v="2023-09-06T00:00:00"/>
    <d v="2023-10-04T00:00:00"/>
    <n v="673.69999999995343"/>
    <n v="23.874530206324941"/>
    <n v="12.460610754866879"/>
    <n v="1.169"/>
    <m/>
  </r>
  <r>
    <s v="leigh road/pluto Road"/>
    <s v="LRPR"/>
    <x v="43"/>
    <s v="2296591"/>
    <x v="8"/>
    <d v="2023-09-06T00:00:00"/>
    <d v="2023-10-04T00:00:00"/>
    <n v="673.64999999996508"/>
    <n v="29.411356045425705"/>
    <n v="15.350394595733666"/>
    <n v="1.44"/>
    <m/>
  </r>
  <r>
    <s v="Oxburgh Close"/>
    <s v="OX"/>
    <x v="44"/>
    <s v="2296592"/>
    <x v="8"/>
    <d v="2023-09-06T00:00:00"/>
    <d v="2023-10-04T00:00:00"/>
    <n v="673.68333333340706"/>
    <n v="15.562739170231591"/>
    <n v="8.1225152245467598"/>
    <n v="0.76200000000000001"/>
    <s v="Contained web"/>
  </r>
  <r>
    <s v="Hadleigh Gardens"/>
    <s v="HG"/>
    <x v="45"/>
    <s v="2296593"/>
    <x v="8"/>
    <d v="2023-09-06T00:00:00"/>
    <d v="2023-10-04T00:00:00"/>
    <n v="673.69999999995343"/>
    <n v="18.094810746624375"/>
    <n v="9.444055713269508"/>
    <n v="0.88600000000000001"/>
    <m/>
  </r>
  <r>
    <s v="Woodside Avenue"/>
    <s v="WA"/>
    <x v="46"/>
    <s v="2296594"/>
    <x v="8"/>
    <d v="2023-09-06T00:00:00"/>
    <d v="2023-10-04T00:00:00"/>
    <n v="673.76666666666279"/>
    <n v="33.796781774105966"/>
    <n v="17.639238921767205"/>
    <n v="1.655"/>
    <m/>
  </r>
  <r>
    <s v="Belmont Road"/>
    <s v="BEL"/>
    <x v="47"/>
    <s v="2296595"/>
    <x v="8"/>
    <d v="2023-09-06T00:00:00"/>
    <d v="2023-10-04T00:00:00"/>
    <n v="673.83333333319752"/>
    <n v="24.339442987885192"/>
    <n v="12.70325834440772"/>
    <n v="1.1919999999999999"/>
    <m/>
  </r>
  <r>
    <s v="Leigh Road/J13"/>
    <s v="LR13"/>
    <x v="48"/>
    <s v="2296596"/>
    <x v="8"/>
    <d v="2023-09-06T00:00:00"/>
    <d v="2023-10-04T00:00:00"/>
    <n v="673.91666666662786"/>
    <n v="45.916643007298305"/>
    <n v="23.964844993370722"/>
    <n v="2.2490000000000001"/>
    <m/>
  </r>
  <r>
    <s v="Steele Close (A)"/>
    <s v="SC(A)"/>
    <x v="49"/>
    <s v="2296597"/>
    <x v="8"/>
    <d v="2023-09-06T00:00:00"/>
    <d v="2023-10-04T00:00:00"/>
    <n v="673.96666666661622"/>
    <n v="25.008321380881245"/>
    <n v="13.052359802130086"/>
    <n v="1.2250000000000001"/>
    <m/>
  </r>
  <r>
    <s v="Steele Close (B)"/>
    <s v="SC(B)"/>
    <x v="50"/>
    <s v="2296598"/>
    <x v="8"/>
    <d v="2023-09-06T00:00:00"/>
    <d v="2023-10-04T00:00:00"/>
    <n v="673.96666666679084"/>
    <n v="24.518362431371912"/>
    <n v="12.796640099880957"/>
    <n v="1.2010000000000001"/>
    <m/>
  </r>
  <r>
    <s v="Steele Close (C)"/>
    <s v="SC(C)"/>
    <x v="51"/>
    <s v="2296599"/>
    <x v="8"/>
    <d v="2023-09-06T00:00:00"/>
    <d v="2023-10-04T00:00:00"/>
    <n v="673.96666666661622"/>
    <n v="24.17130817548032"/>
    <n v="12.615505310793488"/>
    <n v="1.1839999999999999"/>
    <m/>
  </r>
  <r>
    <s v="Medina Close"/>
    <s v="MC"/>
    <x v="52"/>
    <s v="2296600"/>
    <x v="8"/>
    <d v="2023-09-06T00:00:00"/>
    <d v="2023-10-04T00:00:00"/>
    <n v="673.93333333334886"/>
    <n v="25.172886042140089"/>
    <n v="13.138249500073115"/>
    <n v="1.2330000000000001"/>
    <m/>
  </r>
  <r>
    <s v="Porteous Crescent (A)"/>
    <s v="PC(A)"/>
    <x v="53"/>
    <s v="2296601"/>
    <x v="8"/>
    <d v="2023-09-06T00:00:00"/>
    <d v="2023-10-04T00:00:00"/>
    <n v="673.91666666662786"/>
    <n v="25.704336836900204"/>
    <n v="13.415624653914511"/>
    <n v="1.2589999999999999"/>
    <m/>
  </r>
  <r>
    <s v="Nuffield Hospital"/>
    <s v="NH"/>
    <x v="54"/>
    <s v="2296602"/>
    <x v="8"/>
    <d v="2023-09-06T00:00:00"/>
    <d v="2023-10-04T00:00:00"/>
    <n v="673.96666666661622"/>
    <n v="22.538111677137056"/>
    <n v="11.763106303307442"/>
    <n v="1.1040000000000001"/>
    <m/>
  </r>
  <r>
    <s v="Ashdown Road"/>
    <s v="AR"/>
    <x v="55"/>
    <s v="2296603"/>
    <x v="8"/>
    <d v="2023-09-06T00:00:00"/>
    <d v="2023-10-04T00:00:00"/>
    <n v="673.98333333333721"/>
    <n v="8.9211152600212156"/>
    <n v="4.6561144363367513"/>
    <n v="0.437"/>
    <m/>
  </r>
  <r>
    <s v="Chestnut Close"/>
    <s v="CC"/>
    <x v="56"/>
    <s v="2296604"/>
    <x v="8"/>
    <d v="2023-09-06T00:00:00"/>
    <d v="2023-10-04T00:00:00"/>
    <n v="674.00000000005821"/>
    <n v="32.29486350148089"/>
    <n v="16.855356733549527"/>
    <n v="1.5820000000000001"/>
    <m/>
  </r>
  <r>
    <s v="Sparrow Square"/>
    <s v="SSQ"/>
    <x v="57"/>
    <s v="2296605"/>
    <x v="8"/>
    <d v="2023-09-06T00:00:00"/>
    <d v="2023-10-04T00:00:00"/>
    <n v="674.03333333332557"/>
    <n v="23.189096483853685"/>
    <n v="12.102868728524889"/>
    <n v="1.1359999999999999"/>
    <m/>
  </r>
  <r>
    <s v="Passfield Avenue"/>
    <s v="PA"/>
    <x v="59"/>
    <s v="2296607"/>
    <x v="8"/>
    <d v="2023-09-06T00:00:00"/>
    <d v="2023-10-04T00:00:00"/>
    <n v="674.06666666659294"/>
    <n v="29.6177069528269"/>
    <n v="15.458093399178967"/>
    <n v="1.4510000000000001"/>
    <m/>
  </r>
  <r>
    <s v="High Street Botley"/>
    <s v="HSB"/>
    <x v="0"/>
    <s v="2316033"/>
    <x v="9"/>
    <d v="2023-10-04T00:00:00"/>
    <d v="2023-11-01T00:00:00"/>
    <n v="672"/>
    <n v="34.561297619047615"/>
    <n v="18.038255542300426"/>
    <n v="1.6879999999999999"/>
    <m/>
  </r>
  <r>
    <s v="High Street Botley 2 (A)"/>
    <s v="HSB2A"/>
    <x v="1"/>
    <s v="2316034"/>
    <x v="9"/>
    <d v="2023-10-04T00:00:00"/>
    <d v="2023-11-01T00:00:00"/>
    <n v="672"/>
    <n v="31.387718749999998"/>
    <n v="16.381899138830896"/>
    <n v="1.5329999999999999"/>
    <m/>
  </r>
  <r>
    <s v="Kings Copse Avenue"/>
    <s v="KCA"/>
    <x v="2"/>
    <s v="2316035"/>
    <x v="9"/>
    <d v="2023-10-04T00:00:00"/>
    <d v="2023-11-01T00:00:00"/>
    <n v="672"/>
    <n v="29.688318452380951"/>
    <n v="15.494947000198827"/>
    <n v="1.45"/>
    <m/>
  </r>
  <r>
    <s v="Grange Road"/>
    <s v="GR"/>
    <x v="3"/>
    <s v="2316036"/>
    <x v="9"/>
    <d v="2023-10-04T00:00:00"/>
    <d v="2023-11-01T00:00:00"/>
    <n v="672"/>
    <n v="24.262522321428573"/>
    <n v="12.66311185878318"/>
    <n v="1.1850000000000001"/>
    <m/>
  </r>
  <r>
    <s v="Winchester Street Railway Bridge"/>
    <s v="WSRB"/>
    <x v="5"/>
    <s v="2316038"/>
    <x v="9"/>
    <d v="2023-10-04T00:00:00"/>
    <d v="2023-11-01T00:00:00"/>
    <n v="672"/>
    <n v="15.089855654761905"/>
    <n v="7.8757075442389901"/>
    <n v="0.73699999999999999"/>
    <m/>
  </r>
  <r>
    <s v="Upper Northam Close"/>
    <s v="UNC"/>
    <x v="6"/>
    <s v="2316039"/>
    <x v="9"/>
    <d v="2023-10-04T00:00:00"/>
    <d v="2023-11-01T00:00:00"/>
    <n v="672"/>
    <n v="24.856288690476191"/>
    <n v="12.973010798787156"/>
    <n v="1.214"/>
    <m/>
  </r>
  <r>
    <s v="Bridge Road"/>
    <s v="BDG"/>
    <x v="7"/>
    <s v="2316040"/>
    <x v="9"/>
    <d v="2023-10-04T00:00:00"/>
    <d v="2023-11-01T00:00:00"/>
    <n v="672"/>
    <n v="24.201098214285715"/>
    <n v="12.631053347748285"/>
    <n v="1.1819999999999999"/>
    <m/>
  </r>
  <r>
    <s v="Bridge Road 2"/>
    <s v="BDG2"/>
    <x v="8"/>
    <s v="2316041"/>
    <x v="9"/>
    <d v="2023-10-04T00:00:00"/>
    <d v="2023-11-01T00:00:00"/>
    <n v="672"/>
    <n v="39.229529761904757"/>
    <n v="20.47470238095238"/>
    <n v="1.9159999999999999"/>
    <m/>
  </r>
  <r>
    <s v="Oakhill 2 (Bridge)"/>
    <s v="OH2"/>
    <x v="9"/>
    <s v="2316042"/>
    <x v="9"/>
    <d v="2023-10-04T00:00:00"/>
    <d v="2023-11-01T00:00:00"/>
    <n v="672"/>
    <n v="36.506394345238093"/>
    <n v="19.053441725072073"/>
    <n v="1.7829999999999999"/>
    <m/>
  </r>
  <r>
    <s v="Oakhill (Prov)"/>
    <s v="OH"/>
    <x v="10"/>
    <s v="2316043"/>
    <x v="9"/>
    <d v="2023-10-04T00:00:00"/>
    <d v="2023-11-01T00:00:00"/>
    <n v="672"/>
    <n v="47.030391369047621"/>
    <n v="24.546133282383938"/>
    <n v="2.2970000000000002"/>
    <m/>
  </r>
  <r>
    <s v="Providence Hill 2"/>
    <s v="PH2"/>
    <x v="11"/>
    <s v="2316044"/>
    <x v="9"/>
    <d v="2023-10-04T00:00:00"/>
    <d v="2023-11-01T00:00:00"/>
    <n v="672"/>
    <n v="28.296038690476188"/>
    <n v="14.768287416741225"/>
    <n v="1.3819999999999999"/>
    <m/>
  </r>
  <r>
    <s v="Providence Hill 1"/>
    <s v="PH1"/>
    <x v="12"/>
    <s v="2316045"/>
    <x v="9"/>
    <d v="2023-10-04T00:00:00"/>
    <d v="2023-11-01T00:00:00"/>
    <n v="672"/>
    <n v="43.877287202380948"/>
    <n v="22.900463049259368"/>
    <n v="2.1429999999999998"/>
    <m/>
  </r>
  <r>
    <s v="Providence Hill 3"/>
    <s v="PH3"/>
    <x v="13"/>
    <s v="2316046"/>
    <x v="9"/>
    <d v="2023-10-04T00:00:00"/>
    <d v="2023-11-01T00:00:00"/>
    <n v="672"/>
    <n v="28.500785714285712"/>
    <n v="14.875149120190873"/>
    <n v="1.3919999999999999"/>
    <m/>
  </r>
  <r>
    <s v="Hamble Lane 2 (Tesco)"/>
    <s v="HL2"/>
    <x v="14"/>
    <s v="2316047"/>
    <x v="9"/>
    <d v="2023-10-04T00:00:00"/>
    <d v="2023-11-01T00:00:00"/>
    <n v="672"/>
    <n v="40.847031250000001"/>
    <n v="21.318909838204593"/>
    <n v="1.9950000000000001"/>
    <m/>
  </r>
  <r>
    <s v="Hamble Lane (Woodlands)"/>
    <s v="HL"/>
    <x v="15"/>
    <s v="2316048"/>
    <x v="9"/>
    <d v="2023-10-04T00:00:00"/>
    <d v="2023-11-01T00:00:00"/>
    <n v="672"/>
    <n v="30.650629464285718"/>
    <n v="15.99719700641217"/>
    <n v="1.4970000000000001"/>
    <m/>
  </r>
  <r>
    <s v="Hamble Corner Fruit Farm"/>
    <s v="HCF"/>
    <x v="16"/>
    <s v="2316049"/>
    <x v="9"/>
    <d v="2023-10-04T00:00:00"/>
    <d v="2023-11-01T00:00:00"/>
    <n v="672"/>
    <n v="32.390979166666668"/>
    <n v="16.90552148573417"/>
    <n v="1.5820000000000001"/>
    <m/>
  </r>
  <r>
    <s v="Hamble Lane 4"/>
    <s v="HL4"/>
    <x v="17"/>
    <s v="2316050"/>
    <x v="9"/>
    <d v="2023-10-04T00:00:00"/>
    <d v="2023-11-01T00:00:00"/>
    <n v="672"/>
    <n v="22.092203869047619"/>
    <n v="11.53037780221692"/>
    <n v="1.079"/>
    <m/>
  </r>
  <r>
    <s v="Hamble Primary School"/>
    <s v="HPS"/>
    <x v="18"/>
    <s v="2316051"/>
    <x v="9"/>
    <d v="2023-10-04T00:00:00"/>
    <d v="2023-11-01T00:00:00"/>
    <n v="672"/>
    <n v="20.372328869047617"/>
    <n v="10.632739493239884"/>
    <n v="0.995"/>
    <s v="contained spiders. Results may be compromised."/>
  </r>
  <r>
    <s v="Hound Parish Office"/>
    <s v="HPO"/>
    <x v="19"/>
    <s v="2316052"/>
    <x v="9"/>
    <d v="2023-10-04T00:00:00"/>
    <d v="2023-11-01T00:00:00"/>
    <n v="672"/>
    <n v="60.953188988095235"/>
    <n v="31.812729116959936"/>
    <n v="2.9769999999999999"/>
    <m/>
  </r>
  <r>
    <s v="Swaythling road"/>
    <s v="SWA"/>
    <x v="20"/>
    <s v="2316053"/>
    <x v="9"/>
    <d v="2023-10-04T00:00:00"/>
    <d v="2023-11-01T00:00:00"/>
    <n v="672"/>
    <n v="32.698099702380951"/>
    <n v="17.065814040908638"/>
    <n v="1.597"/>
    <m/>
  </r>
  <r>
    <s v="Allington Lane"/>
    <s v="AL"/>
    <x v="21"/>
    <s v="2316054"/>
    <x v="9"/>
    <d v="2023-10-04T00:00:00"/>
    <d v="2023-11-01T00:00:00"/>
    <n v="672"/>
    <n v="24.528693452380953"/>
    <n v="12.802032073267721"/>
    <n v="1.198"/>
    <m/>
  </r>
  <r>
    <s v="Jukes Walk"/>
    <s v="JW"/>
    <x v="22"/>
    <s v="2316055"/>
    <x v="9"/>
    <d v="2023-10-04T00:00:00"/>
    <d v="2023-11-01T00:00:00"/>
    <n v="672"/>
    <n v="21.109418154761904"/>
    <n v="11.017441625658615"/>
    <n v="1.0309999999999999"/>
    <m/>
  </r>
  <r>
    <s v="Wyvern School"/>
    <s v="WYV"/>
    <x v="24"/>
    <s v="2316057"/>
    <x v="9"/>
    <d v="2023-10-04T00:00:00"/>
    <d v="2023-11-01T00:00:00"/>
    <n v="672"/>
    <n v="0.57329166666666664"/>
    <n v="0.29921276965901183"/>
    <n v="2.8000000000000001E-2"/>
    <s v="Tube on floor filled with water + was dirty &amp; contained a web. Result may be compromised."/>
  </r>
  <r>
    <s v="Fair Oak Road/Sandy Lane"/>
    <s v="FORSL"/>
    <x v="25"/>
    <s v="2316058"/>
    <x v="9"/>
    <d v="2023-10-04T00:00:00"/>
    <d v="2023-11-01T00:00:00"/>
    <n v="672"/>
    <n v="31.346769345238094"/>
    <n v="16.360526798140967"/>
    <n v="1.5309999999999999"/>
    <m/>
  </r>
  <r>
    <s v="Fair Oak Road"/>
    <s v="FOR"/>
    <x v="26"/>
    <s v="2316059"/>
    <x v="9"/>
    <d v="2023-10-04T00:00:00"/>
    <d v="2023-11-01T00:00:00"/>
    <n v="672"/>
    <n v="21.60081101190476"/>
    <n v="11.273909713937767"/>
    <n v="1.0549999999999999"/>
    <m/>
  </r>
  <r>
    <s v="Bishopstoke Road"/>
    <s v="BR"/>
    <x v="27"/>
    <s v="2316060"/>
    <x v="9"/>
    <d v="2023-10-04T00:00:00"/>
    <d v="2023-11-01T00:00:00"/>
    <n v="672"/>
    <n v="34.336075892857146"/>
    <n v="17.920707668505816"/>
    <n v="1.677"/>
    <s v="was dirty when received. Result may be compromised."/>
  </r>
  <r>
    <s v="Bishopstoke Road 2"/>
    <s v="BR2"/>
    <x v="28"/>
    <s v="2316061"/>
    <x v="9"/>
    <d v="2023-10-04T00:00:00"/>
    <d v="2023-11-01T00:00:00"/>
    <n v="672"/>
    <n v="30.036388392857145"/>
    <n v="15.676611896063228"/>
    <n v="1.4670000000000001"/>
    <m/>
  </r>
  <r>
    <s v="Twyford Road"/>
    <s v="TWY"/>
    <x v="29"/>
    <s v="2316062"/>
    <x v="9"/>
    <d v="2023-10-04T00:00:00"/>
    <d v="2023-11-01T00:00:00"/>
    <n v="672"/>
    <n v="29.729267857142855"/>
    <n v="15.516319340888755"/>
    <n v="1.452"/>
    <m/>
  </r>
  <r>
    <s v="Mill Street"/>
    <s v="MS"/>
    <x v="30"/>
    <s v="2316063"/>
    <x v="9"/>
    <d v="2023-10-04T00:00:00"/>
    <d v="2023-11-01T00:00:00"/>
    <n v="672"/>
    <n v="30.650629464285718"/>
    <n v="15.99719700641217"/>
    <n v="1.4970000000000001"/>
    <m/>
  </r>
  <r>
    <s v="Campbell Road 4"/>
    <s v="CR4"/>
    <x v="31"/>
    <s v="2316064"/>
    <x v="9"/>
    <d v="2023-10-04T00:00:00"/>
    <d v="2023-11-01T00:00:00"/>
    <n v="672"/>
    <n v="24.590117559523812"/>
    <n v="12.834090584302617"/>
    <n v="1.2010000000000001"/>
    <m/>
  </r>
  <r>
    <s v="Campbell Road 3"/>
    <s v="CR3"/>
    <x v="32"/>
    <s v="2316065"/>
    <x v="9"/>
    <d v="2023-10-04T00:00:00"/>
    <d v="2023-11-01T00:00:00"/>
    <n v="672"/>
    <n v="16.256913690476193"/>
    <n v="8.4848192539019802"/>
    <n v="0.79400000000000004"/>
    <m/>
  </r>
  <r>
    <s v="Campbell Road"/>
    <s v="CR"/>
    <x v="33"/>
    <s v="2316066"/>
    <x v="9"/>
    <d v="2023-10-04T00:00:00"/>
    <d v="2023-11-01T00:00:00"/>
    <n v="672"/>
    <n v="35.134589285714284"/>
    <n v="18.337468311959441"/>
    <n v="1.716"/>
    <s v="contained spiders. Results may be compromised."/>
  </r>
  <r>
    <s v="Southampton Road Analyser (A)"/>
    <s v="SRAN(A)"/>
    <x v="34"/>
    <s v="2316067"/>
    <x v="9"/>
    <d v="2023-10-04T00:00:00"/>
    <d v="2023-11-01T00:00:00"/>
    <n v="672"/>
    <n v="37.591553571428577"/>
    <n v="19.619808753355208"/>
    <n v="1.8360000000000001"/>
    <m/>
  </r>
  <r>
    <s v="Southampton Road Analyser (B)"/>
    <s v="SRAN(B)"/>
    <x v="35"/>
    <s v="2316068"/>
    <x v="9"/>
    <d v="2023-10-04T00:00:00"/>
    <d v="2023-11-01T00:00:00"/>
    <n v="672"/>
    <n v="38.820035714285709"/>
    <n v="20.260978974053085"/>
    <n v="1.8959999999999999"/>
    <m/>
  </r>
  <r>
    <s v="Southampton Road Analyser (C)"/>
    <s v="SRAN(C)"/>
    <x v="36"/>
    <s v="2316069"/>
    <x v="9"/>
    <d v="2023-10-04T00:00:00"/>
    <d v="2023-11-01T00:00:00"/>
    <n v="672"/>
    <n v="36.936363095238093"/>
    <n v="19.277851302316332"/>
    <n v="1.804"/>
    <m/>
  </r>
  <r>
    <s v="Chestnut Avenue"/>
    <s v="CA"/>
    <x v="37"/>
    <s v="2316070"/>
    <x v="9"/>
    <d v="2023-10-04T00:00:00"/>
    <d v="2023-11-01T00:00:00"/>
    <n v="672"/>
    <n v="26.514739583333331"/>
    <n v="13.838590596729297"/>
    <n v="1.2949999999999999"/>
    <m/>
  </r>
  <r>
    <s v="Southampton Road 1"/>
    <s v="SR1"/>
    <x v="38"/>
    <s v="2316071"/>
    <x v="9"/>
    <d v="2023-10-04T00:00:00"/>
    <d v="2023-11-01T00:00:00"/>
    <n v="672"/>
    <n v="44.819123511904763"/>
    <n v="23.392026885127748"/>
    <n v="2.1890000000000001"/>
    <m/>
  </r>
  <r>
    <s v="Southampton Road 2"/>
    <s v="SR2"/>
    <x v="39"/>
    <s v="2316072"/>
    <x v="9"/>
    <d v="2023-10-04T00:00:00"/>
    <d v="2023-11-01T00:00:00"/>
    <n v="672"/>
    <n v="40.53991071428571"/>
    <n v="21.158617283030122"/>
    <n v="1.98"/>
    <m/>
  </r>
  <r>
    <s v="The Point (A)"/>
    <s v="TP(A)"/>
    <x v="40"/>
    <s v="2316073"/>
    <x v="9"/>
    <d v="2023-10-04T00:00:00"/>
    <d v="2023-11-01T00:00:00"/>
    <n v="672"/>
    <n v="27.743221726190477"/>
    <n v="14.479760817427181"/>
    <n v="1.355"/>
    <m/>
  </r>
  <r>
    <s v="The Point (B)"/>
    <s v="TP(B)"/>
    <x v="41"/>
    <s v="2316074"/>
    <x v="9"/>
    <d v="2023-10-04T00:00:00"/>
    <d v="2023-11-01T00:00:00"/>
    <n v="672"/>
    <n v="27.722747023809525"/>
    <n v="14.469074647082216"/>
    <n v="1.3540000000000001"/>
    <m/>
  </r>
  <r>
    <s v="The Point (C)"/>
    <s v="TP(C)"/>
    <x v="42"/>
    <s v="2316075"/>
    <x v="9"/>
    <d v="2023-10-04T00:00:00"/>
    <d v="2023-11-01T00:00:00"/>
    <n v="672"/>
    <n v="28.029867559523808"/>
    <n v="14.629367202256685"/>
    <n v="1.369"/>
    <m/>
  </r>
  <r>
    <s v="leigh road/pluto Road"/>
    <s v="LRPR"/>
    <x v="43"/>
    <s v="2316076"/>
    <x v="9"/>
    <d v="2023-10-04T00:00:00"/>
    <d v="2023-11-01T00:00:00"/>
    <n v="672"/>
    <n v="31.039648809523811"/>
    <n v="16.200234242966498"/>
    <n v="1.516"/>
    <m/>
  </r>
  <r>
    <s v="Oxburgh Close"/>
    <s v="OX"/>
    <x v="44"/>
    <s v="2316077"/>
    <x v="9"/>
    <d v="2023-10-04T00:00:00"/>
    <d v="2023-11-01T00:00:00"/>
    <n v="672"/>
    <n v="18.058687500000001"/>
    <n v="9.4252022442588732"/>
    <n v="0.88200000000000001"/>
    <m/>
  </r>
  <r>
    <s v="Hadleigh Gardens"/>
    <s v="HG"/>
    <x v="45"/>
    <s v="2316078"/>
    <x v="9"/>
    <d v="2023-10-04T00:00:00"/>
    <d v="2023-11-01T00:00:00"/>
    <n v="672"/>
    <n v="18.939099702380954"/>
    <n v="9.884707569092356"/>
    <n v="0.92500000000000004"/>
    <m/>
  </r>
  <r>
    <s v="Woodside Avenue"/>
    <s v="WA"/>
    <x v="46"/>
    <s v="2316079"/>
    <x v="9"/>
    <d v="2023-10-04T00:00:00"/>
    <d v="2023-11-01T00:00:00"/>
    <n v="672"/>
    <n v="32.902846726190475"/>
    <n v="17.172675744358287"/>
    <n v="1.607"/>
    <m/>
  </r>
  <r>
    <s v="Belmont Road"/>
    <s v="BEL"/>
    <x v="47"/>
    <s v="2316080"/>
    <x v="9"/>
    <d v="2023-10-04T00:00:00"/>
    <d v="2023-11-01T00:00:00"/>
    <n v="672"/>
    <n v="26.023346726190475"/>
    <n v="13.582122508450144"/>
    <n v="1.2709999999999999"/>
    <m/>
  </r>
  <r>
    <s v="Leigh Road/J13"/>
    <s v="LR13"/>
    <x v="48"/>
    <s v="2316081"/>
    <x v="9"/>
    <d v="2023-10-04T00:00:00"/>
    <d v="2023-11-01T00:00:00"/>
    <n v="672"/>
    <n v="45.023870535714281"/>
    <n v="23.49888858857739"/>
    <n v="2.1989999999999998"/>
    <m/>
  </r>
  <r>
    <s v="Steele Close (A)"/>
    <s v="SC(A)"/>
    <x v="49"/>
    <s v="2316082"/>
    <x v="9"/>
    <d v="2023-10-04T00:00:00"/>
    <d v="2023-11-01T00:00:00"/>
    <n v="672"/>
    <n v="25.306732142857143"/>
    <n v="13.20810654637638"/>
    <n v="1.236"/>
    <m/>
  </r>
  <r>
    <s v="Steele Close (B)"/>
    <s v="SC(B)"/>
    <x v="50"/>
    <s v="2316083"/>
    <x v="9"/>
    <d v="2023-10-04T00:00:00"/>
    <d v="2023-11-01T00:00:00"/>
    <n v="672"/>
    <n v="23.975876488095238"/>
    <n v="12.513505473953675"/>
    <n v="1.171"/>
    <m/>
  </r>
  <r>
    <s v="Steele Close (C)"/>
    <s v="SC(C)"/>
    <x v="51"/>
    <s v="2316084"/>
    <x v="9"/>
    <d v="2023-10-04T00:00:00"/>
    <d v="2023-11-01T00:00:00"/>
    <n v="672"/>
    <n v="24.139674107142859"/>
    <n v="12.598994836713393"/>
    <n v="1.179"/>
    <m/>
  </r>
  <r>
    <s v="Medina Close"/>
    <s v="MC"/>
    <x v="52"/>
    <s v="2316085"/>
    <x v="9"/>
    <d v="2023-10-04T00:00:00"/>
    <d v="2023-11-01T00:00:00"/>
    <n v="672"/>
    <n v="24.979136904761905"/>
    <n v="13.037127820856945"/>
    <n v="1.22"/>
    <m/>
  </r>
  <r>
    <s v="Porteous Crescent (A)"/>
    <s v="PC(A)"/>
    <x v="53"/>
    <s v="2316086"/>
    <x v="9"/>
    <d v="2023-10-04T00:00:00"/>
    <d v="2023-11-01T00:00:00"/>
    <n v="672"/>
    <n v="23.812078869047621"/>
    <n v="12.428016111193957"/>
    <n v="1.163"/>
    <m/>
  </r>
  <r>
    <s v="Nuffield Hospital"/>
    <s v="NH"/>
    <x v="54"/>
    <s v="2316087"/>
    <x v="9"/>
    <d v="2023-10-04T00:00:00"/>
    <d v="2023-11-01T00:00:00"/>
    <n v="672"/>
    <n v="22.296950892857144"/>
    <n v="11.637239505666567"/>
    <n v="1.089"/>
    <s v="contained webs. Results may be compromised."/>
  </r>
  <r>
    <s v="Ashdown Road"/>
    <s v="AR"/>
    <x v="55"/>
    <s v="2316088"/>
    <x v="9"/>
    <d v="2023-10-04T00:00:00"/>
    <d v="2023-11-01T00:00:00"/>
    <n v="672"/>
    <n v="8.8860208333333333"/>
    <n v="4.6377979297146839"/>
    <n v="0.434"/>
    <m/>
  </r>
  <r>
    <s v="Chestnut Close"/>
    <s v="CC"/>
    <x v="56"/>
    <s v="2316089"/>
    <x v="9"/>
    <d v="2023-10-04T00:00:00"/>
    <d v="2023-11-01T00:00:00"/>
    <n v="672"/>
    <n v="29.913540178571431"/>
    <n v="15.612494873993441"/>
    <n v="1.4610000000000001"/>
    <m/>
  </r>
  <r>
    <s v="Sparrow Square"/>
    <s v="SSQ"/>
    <x v="57"/>
    <s v="2316090"/>
    <x v="9"/>
    <d v="2023-10-04T00:00:00"/>
    <d v="2023-11-01T00:00:00"/>
    <n v="672"/>
    <n v="25.306732142857143"/>
    <n v="13.20810654637638"/>
    <n v="1.236"/>
    <m/>
  </r>
  <r>
    <s v="Dove Dale"/>
    <s v="DD (A)"/>
    <x v="58"/>
    <s v="2316091"/>
    <x v="9"/>
    <d v="2023-10-04T00:00:00"/>
    <d v="2023-11-01T00:00:00"/>
    <n v="672"/>
    <n v="0.57329166666666664"/>
    <n v="0.29921276965901183"/>
    <n v="2.8000000000000001E-2"/>
    <s v="Tube on floor + contained webs. Results may be compromised."/>
  </r>
  <r>
    <s v="Passfield Avenue"/>
    <s v="PA"/>
    <x v="59"/>
    <s v="2316092"/>
    <x v="9"/>
    <d v="2023-10-04T00:00:00"/>
    <d v="2023-11-01T00:00:00"/>
    <n v="672"/>
    <n v="28.951229166666664"/>
    <n v="15.110244867780096"/>
    <n v="1.4139999999999999"/>
    <m/>
  </r>
  <r>
    <s v="High Street Botley"/>
    <s v="HSB"/>
    <x v="0"/>
    <s v="2333002"/>
    <x v="10"/>
    <d v="2023-11-01T00:00:00"/>
    <d v="2023-12-06T00:00:00"/>
    <d v="1902-04-18T18:00:00"/>
    <n v="35.243356951471206"/>
    <n v="18.39423640473445"/>
    <n v="2.1509999999999998"/>
    <m/>
  </r>
  <r>
    <s v="High Street Botley 2 (A)"/>
    <s v="HSB2A"/>
    <x v="1"/>
    <s v="2333003"/>
    <x v="10"/>
    <d v="2023-11-01T00:00:00"/>
    <d v="2023-12-06T00:00:00"/>
    <d v="1902-04-18T18:24:00"/>
    <n v="30.687818441626501"/>
    <n v="16.016606702310284"/>
    <n v="1.873"/>
    <m/>
  </r>
  <r>
    <s v="Kings Copse Avenue"/>
    <s v="KCA"/>
    <x v="2"/>
    <s v="2333004"/>
    <x v="10"/>
    <d v="2023-11-01T00:00:00"/>
    <d v="2023-12-06T00:00:00"/>
    <d v="1902-04-18T18:24:00"/>
    <n v="33.145465407059966"/>
    <n v="17.299303448361151"/>
    <n v="2.0230000000000001"/>
    <m/>
  </r>
  <r>
    <s v="Grange Road"/>
    <s v="GR"/>
    <x v="3"/>
    <s v="2333005"/>
    <x v="10"/>
    <d v="2023-11-01T00:00:00"/>
    <d v="2023-12-06T00:00:00"/>
    <d v="1902-04-18T18:48:00"/>
    <n v="30.457833568182551"/>
    <n v="15.896572843519078"/>
    <n v="1.859"/>
    <s v="Contained spiders, results might be compromised"/>
  </r>
  <r>
    <s v="Winchester Street Railway Bridge"/>
    <s v="WSRB"/>
    <x v="5"/>
    <s v="2333007"/>
    <x v="10"/>
    <d v="2023-11-01T00:00:00"/>
    <d v="2023-12-06T00:00:00"/>
    <d v="1902-04-18T17:12:00"/>
    <n v="18.580917372924521"/>
    <n v="9.6977648084157213"/>
    <n v="1.1339999999999999"/>
    <m/>
  </r>
  <r>
    <s v="Upper Northam Close"/>
    <s v="UNC"/>
    <x v="6"/>
    <s v="2333008"/>
    <x v="10"/>
    <d v="2023-11-01T00:00:00"/>
    <d v="2023-12-06T00:00:00"/>
    <d v="1902-04-18T18:00:00"/>
    <n v="20.955952366774373"/>
    <n v="10.937344659068044"/>
    <n v="1.2789999999999999"/>
    <s v="Contained spiders, results might be compromised"/>
  </r>
  <r>
    <s v="Bridge Road"/>
    <s v="BDG"/>
    <x v="7"/>
    <s v="2333009"/>
    <x v="10"/>
    <d v="2023-11-01T00:00:00"/>
    <d v="2023-12-06T00:00:00"/>
    <d v="1902-04-18T14:00:00"/>
    <n v="26.826977270475805"/>
    <n v="14.001553898995724"/>
    <n v="1.637"/>
    <m/>
  </r>
  <r>
    <s v="Bridge Road 2"/>
    <s v="BDG2"/>
    <x v="8"/>
    <s v="2333010"/>
    <x v="10"/>
    <d v="2023-11-01T00:00:00"/>
    <d v="2023-12-06T00:00:00"/>
    <d v="1902-04-18T14:24:00"/>
    <n v="37.593075273943619"/>
    <n v="19.620602961348446"/>
    <n v="2.294"/>
    <m/>
  </r>
  <r>
    <s v="Oakhill (Prov)"/>
    <s v="OH"/>
    <x v="10"/>
    <s v="2333012"/>
    <x v="10"/>
    <d v="2023-11-01T00:00:00"/>
    <d v="2023-12-06T00:00:00"/>
    <d v="1902-04-18T16:48:00"/>
    <n v="26.839635584134957"/>
    <n v="14.008160534517202"/>
    <n v="1.6379999999999999"/>
    <s v="Contained water, results might be compromised"/>
  </r>
  <r>
    <s v="Providence Hill 2"/>
    <s v="PH2"/>
    <x v="11"/>
    <s v="2333013"/>
    <x v="10"/>
    <d v="2023-11-01T00:00:00"/>
    <d v="2023-12-06T00:00:00"/>
    <d v="1902-04-18T15:12:00"/>
    <n v="41.524442415338683"/>
    <n v="21.672464726168418"/>
    <n v="2.5339999999999998"/>
    <m/>
  </r>
  <r>
    <s v="Providence Hill 1"/>
    <s v="PH1"/>
    <x v="12"/>
    <s v="2333014"/>
    <x v="10"/>
    <d v="2023-11-01T00:00:00"/>
    <d v="2023-12-06T00:00:00"/>
    <d v="1902-04-18T17:36:00"/>
    <n v="32.458612654810906"/>
    <n v="16.940820801049533"/>
    <n v="1.9810000000000001"/>
    <m/>
  </r>
  <r>
    <s v="Providence Hill 3"/>
    <s v="PH3"/>
    <x v="13"/>
    <s v="2333015"/>
    <x v="10"/>
    <d v="2023-11-01T00:00:00"/>
    <d v="2023-12-06T00:00:00"/>
    <d v="1902-04-18T16:24:00"/>
    <n v="29.691321728428822"/>
    <n v="15.496514472040095"/>
    <n v="1.8120000000000001"/>
    <s v="Contained webs, results might be compromised"/>
  </r>
  <r>
    <s v="Hamble Lane 2 (Tesco)"/>
    <s v="HL2"/>
    <x v="14"/>
    <s v="2333016"/>
    <x v="10"/>
    <d v="2023-11-01T00:00:00"/>
    <d v="2023-12-06T00:00:00"/>
    <d v="1902-04-18T20:48:00"/>
    <n v="38.678757342431204"/>
    <n v="20.18724287183257"/>
    <n v="2.3610000000000002"/>
    <m/>
  </r>
  <r>
    <s v="Hamble Lane (Woodlands)"/>
    <s v="HL"/>
    <x v="15"/>
    <s v="2333017"/>
    <x v="10"/>
    <d v="2023-11-01T00:00:00"/>
    <d v="2023-12-06T00:00:00"/>
    <d v="1902-04-18T20:24:00"/>
    <n v="31.389229028991966"/>
    <n v="16.382687384651341"/>
    <n v="1.9159999999999999"/>
    <m/>
  </r>
  <r>
    <s v="Hamble Corner Fruit Farm"/>
    <s v="HCF"/>
    <x v="16"/>
    <s v="2333018"/>
    <x v="10"/>
    <d v="2023-11-01T00:00:00"/>
    <d v="2023-12-06T00:00:00"/>
    <d v="1902-04-18T20:24:00"/>
    <n v="27.916099303445883"/>
    <n v="14.569989198040648"/>
    <n v="1.704"/>
    <m/>
  </r>
  <r>
    <s v="Hamble Lane 4"/>
    <s v="HL4"/>
    <x v="17"/>
    <s v="2333019"/>
    <x v="10"/>
    <d v="2023-11-01T00:00:00"/>
    <d v="2023-12-06T00:00:00"/>
    <d v="1902-04-18T20:24:00"/>
    <n v="0.50786330892419151"/>
    <n v="0.26506435747609164"/>
    <n v="3.1E-2"/>
    <s v="below the reporting limit"/>
  </r>
  <r>
    <s v="Hamble Primary School"/>
    <s v="HPS"/>
    <x v="18"/>
    <s v="2333020"/>
    <x v="10"/>
    <d v="2023-11-01T00:00:00"/>
    <d v="2023-12-06T00:00:00"/>
    <d v="1902-04-18T21:36:00"/>
    <n v="21.050500059530311"/>
    <n v="10.98669105403461"/>
    <n v="1.2849999999999999"/>
    <s v="Contained spiders, results might be compromised"/>
  </r>
  <r>
    <s v="Hound Parish Office"/>
    <s v="HPO"/>
    <x v="19"/>
    <s v="2333021"/>
    <x v="10"/>
    <d v="2023-11-01T00:00:00"/>
    <d v="2023-12-06T00:00:00"/>
    <d v="1902-04-18T21:36:00"/>
    <n v="18.789823788545736"/>
    <n v="9.8067973844184433"/>
    <n v="1.147"/>
    <m/>
  </r>
  <r>
    <s v="Swaythling road"/>
    <s v="SWA"/>
    <x v="20"/>
    <s v="2333022"/>
    <x v="10"/>
    <d v="2023-11-01T00:00:00"/>
    <d v="2023-12-06T00:00:00"/>
    <d v="1902-04-18T12:48:00"/>
    <n v="27.729962677676408"/>
    <n v="14.472840645968898"/>
    <n v="1.6919999999999999"/>
    <m/>
  </r>
  <r>
    <s v="Allington Lane"/>
    <s v="AL"/>
    <x v="21"/>
    <s v="2333023"/>
    <x v="10"/>
    <d v="2023-11-01T00:00:00"/>
    <d v="2023-12-06T00:00:00"/>
    <d v="1902-04-18T14:48:00"/>
    <n v="24.777507195744892"/>
    <n v="12.931893108426353"/>
    <n v="1.512"/>
    <m/>
  </r>
  <r>
    <s v="Jukes Walk"/>
    <s v="JW"/>
    <x v="22"/>
    <s v="2333024"/>
    <x v="10"/>
    <d v="2023-11-01T00:00:00"/>
    <d v="2023-12-06T00:00:00"/>
    <d v="1902-04-18T14:24:00"/>
    <n v="23.385055979035045"/>
    <n v="12.205144039162342"/>
    <n v="1.427"/>
    <m/>
  </r>
  <r>
    <s v="Botley Road"/>
    <s v="BOT"/>
    <x v="23"/>
    <s v="2333025"/>
    <x v="10"/>
    <d v="2023-11-01T00:00:00"/>
    <d v="2023-12-06T00:00:00"/>
    <d v="1902-04-18T16:24:00"/>
    <n v="31.870651634544181"/>
    <n v="16.633951792559593"/>
    <n v="1.9450000000000001"/>
    <m/>
  </r>
  <r>
    <s v="Wyvern School"/>
    <s v="WYV"/>
    <x v="24"/>
    <s v="2333026"/>
    <x v="10"/>
    <d v="2023-11-01T00:00:00"/>
    <d v="2023-12-06T00:00:00"/>
    <d v="1902-04-18T15:12:00"/>
    <n v="30.75823931080928"/>
    <n v="16.053360809399415"/>
    <n v="1.877"/>
    <m/>
  </r>
  <r>
    <s v="Fair Oak Road/Sandy Lane"/>
    <s v="FORSL"/>
    <x v="25"/>
    <s v="2333027"/>
    <x v="10"/>
    <d v="2023-11-01T00:00:00"/>
    <d v="2023-12-06T00:00:00"/>
    <d v="1902-04-18T17:36:00"/>
    <n v="32.901006668783587"/>
    <n v="17.171715380367218"/>
    <n v="2.008"/>
    <m/>
  </r>
  <r>
    <s v="Fair Oak Road"/>
    <s v="FOR"/>
    <x v="26"/>
    <s v="2333028"/>
    <x v="10"/>
    <d v="2023-11-01T00:00:00"/>
    <d v="2023-12-06T00:00:00"/>
    <d v="1902-04-18T14:24:00"/>
    <n v="22.090438303956411"/>
    <n v="11.529456317305016"/>
    <n v="1.3480000000000001"/>
    <m/>
  </r>
  <r>
    <s v="Bishopstoke Road"/>
    <s v="BR"/>
    <x v="27"/>
    <s v="2333029"/>
    <x v="10"/>
    <d v="2023-11-01T00:00:00"/>
    <d v="2023-12-06T00:00:00"/>
    <d v="1902-04-20T14:00:00"/>
    <n v="33.482640261408164"/>
    <n v="17.475281973595077"/>
    <n v="2.048"/>
    <m/>
  </r>
  <r>
    <s v="Bishopstoke Road 2"/>
    <s v="BR2"/>
    <x v="28"/>
    <s v="2333030"/>
    <x v="10"/>
    <d v="2023-11-01T00:00:00"/>
    <d v="2023-12-06T00:00:00"/>
    <d v="1902-04-20T11:12:00"/>
    <n v="33.879711614638445"/>
    <n v="17.682521719539899"/>
    <n v="2.0720000000000001"/>
    <m/>
  </r>
  <r>
    <s v="Twyford Road"/>
    <s v="TWY"/>
    <x v="29"/>
    <s v="2333031"/>
    <x v="10"/>
    <d v="2023-11-01T00:00:00"/>
    <d v="2023-12-06T00:00:00"/>
    <d v="1902-04-20T11:36:00"/>
    <n v="27.04436926855529"/>
    <n v="14.11501527586393"/>
    <n v="1.6539999999999999"/>
    <m/>
  </r>
  <r>
    <s v="Mill Street"/>
    <s v="MS"/>
    <x v="30"/>
    <s v="2333032"/>
    <x v="10"/>
    <d v="2023-11-01T00:00:00"/>
    <d v="2023-12-06T00:00:00"/>
    <d v="1902-04-20T12:48:00"/>
    <n v="30.803243286061139"/>
    <n v="16.076849314228152"/>
    <n v="1.8839999999999999"/>
    <m/>
  </r>
  <r>
    <s v="Campbell Road 4"/>
    <s v="CR4"/>
    <x v="31"/>
    <s v="2333033"/>
    <x v="10"/>
    <d v="2023-11-01T00:00:00"/>
    <d v="2023-12-06T00:00:00"/>
    <d v="1902-04-20T16:00:00"/>
    <n v="27.921234059405297"/>
    <n v="14.572669133301304"/>
    <n v="1.708"/>
    <m/>
  </r>
  <r>
    <s v="Campbell Road 3"/>
    <s v="CR3"/>
    <x v="32"/>
    <s v="2333034"/>
    <x v="10"/>
    <d v="2023-11-01T00:00:00"/>
    <d v="2023-12-06T00:00:00"/>
    <d v="1902-04-20T16:00:00"/>
    <n v="20.64667366336586"/>
    <n v="10.775925711568821"/>
    <n v="1.2629999999999999"/>
    <m/>
  </r>
  <r>
    <s v="Campbell Road"/>
    <s v="CR"/>
    <x v="33"/>
    <s v="2333035"/>
    <x v="10"/>
    <d v="2023-11-01T00:00:00"/>
    <d v="2023-12-06T00:00:00"/>
    <d v="1902-04-20T15:36:00"/>
    <n v="36.357174597518295"/>
    <n v="18.975560854654642"/>
    <n v="2.2240000000000002"/>
    <m/>
  </r>
  <r>
    <s v="Southampton Road Analyser (A)"/>
    <s v="SRAN(A)"/>
    <x v="34"/>
    <s v="2333036"/>
    <x v="10"/>
    <d v="2023-11-01T00:00:00"/>
    <d v="2023-12-06T00:00:00"/>
    <d v="1902-04-20T15:36:00"/>
    <n v="32.695300897048824"/>
    <n v="17.064353286559928"/>
    <n v="2"/>
    <m/>
  </r>
  <r>
    <s v="Southampton Road Analyser (B)"/>
    <s v="SRAN(B)"/>
    <x v="35"/>
    <s v="2333037"/>
    <x v="10"/>
    <d v="2023-11-01T00:00:00"/>
    <d v="2023-12-06T00:00:00"/>
    <d v="1902-04-20T15:36:00"/>
    <n v="25.616768252837751"/>
    <n v="13.369920800019704"/>
    <n v="1.5669999999999999"/>
    <s v="Contained spiders, results might be compromised"/>
  </r>
  <r>
    <s v="Southampton Road Analyser (C)"/>
    <s v="SRAN(C)"/>
    <x v="36"/>
    <s v="2333038"/>
    <x v="10"/>
    <d v="2023-11-01T00:00:00"/>
    <d v="2023-12-06T00:00:00"/>
    <d v="1902-04-20T15:36:00"/>
    <n v="33.823288777997007"/>
    <n v="17.653073474946247"/>
    <n v="2.069"/>
    <m/>
  </r>
  <r>
    <s v="Chestnut Avenue"/>
    <s v="CA"/>
    <x v="37"/>
    <s v="2333039"/>
    <x v="10"/>
    <d v="2023-11-01T00:00:00"/>
    <d v="2023-12-06T00:00:00"/>
    <d v="1902-04-20T12:48:00"/>
    <n v="25.456820486415683"/>
    <n v="13.28644075491424"/>
    <n v="1.5569999999999999"/>
    <m/>
  </r>
  <r>
    <s v="Southampton Road 1"/>
    <s v="SR1"/>
    <x v="38"/>
    <s v="2333040"/>
    <x v="10"/>
    <d v="2023-11-01T00:00:00"/>
    <d v="2023-12-06T00:00:00"/>
    <d v="1902-04-20T12:48:00"/>
    <n v="34.62912382159103"/>
    <n v="18.073655439243755"/>
    <n v="2.1179999999999999"/>
    <s v="Contained water, results might be compromised"/>
  </r>
  <r>
    <s v="Southampton Road 2"/>
    <s v="SR2"/>
    <x v="39"/>
    <s v="2333041"/>
    <x v="10"/>
    <d v="2023-11-01T00:00:00"/>
    <d v="2023-12-06T00:00:00"/>
    <d v="1902-04-20T13:12:00"/>
    <n v="34.759234745410737"/>
    <n v="18.141563019525439"/>
    <n v="2.1259999999999999"/>
    <s v="Contained spiders, results might be compromised"/>
  </r>
  <r>
    <s v="The Point (A)"/>
    <s v="TP(A)"/>
    <x v="40"/>
    <s v="2333042"/>
    <x v="10"/>
    <d v="2023-11-01T00:00:00"/>
    <d v="2023-12-06T00:00:00"/>
    <d v="1902-04-20T14:24:00"/>
    <n v="24.571978374525393"/>
    <n v="12.824623368750206"/>
    <n v="1.5029999999999999"/>
    <m/>
  </r>
  <r>
    <s v="The Point (B)"/>
    <s v="TP(B)"/>
    <x v="41"/>
    <s v="2333043"/>
    <x v="10"/>
    <d v="2023-11-01T00:00:00"/>
    <d v="2023-12-06T00:00:00"/>
    <d v="1902-04-20T14:24:00"/>
    <n v="24.55562975285239"/>
    <n v="12.816090685204797"/>
    <n v="1.502"/>
    <m/>
  </r>
  <r>
    <s v="The Point (C)"/>
    <s v="TP(C)"/>
    <x v="42"/>
    <s v="2333044"/>
    <x v="10"/>
    <d v="2023-11-01T00:00:00"/>
    <d v="2023-12-06T00:00:00"/>
    <d v="1902-04-20T14:24:00"/>
    <n v="22.90441896387421"/>
    <n v="11.954289647115976"/>
    <n v="1.401"/>
    <m/>
  </r>
  <r>
    <s v="leigh road/pluto Road"/>
    <s v="LRPR"/>
    <x v="43"/>
    <s v="2333045"/>
    <x v="10"/>
    <d v="2023-11-01T00:00:00"/>
    <d v="2023-12-06T00:00:00"/>
    <d v="1902-04-20T15:36:00"/>
    <n v="27.022666191410853"/>
    <n v="14.103687991341781"/>
    <n v="1.653"/>
    <m/>
  </r>
  <r>
    <s v="Oxburgh Close"/>
    <s v="OX"/>
    <x v="44"/>
    <s v="2333046"/>
    <x v="10"/>
    <d v="2023-11-01T00:00:00"/>
    <d v="2023-12-06T00:00:00"/>
    <d v="1902-04-20T16:48:00"/>
    <n v="16.477452774145053"/>
    <n v="8.5999231597834314"/>
    <n v="1.008"/>
    <s v="Contained water, results might be compromised"/>
  </r>
  <r>
    <s v="Hadleigh Gardens"/>
    <s v="HG"/>
    <x v="45"/>
    <s v="2333047"/>
    <x v="10"/>
    <d v="2023-11-01T00:00:00"/>
    <d v="2023-12-06T00:00:00"/>
    <d v="1902-04-20T16:48:00"/>
    <n v="19.109268147797184"/>
    <n v="9.9735219978064649"/>
    <n v="1.169"/>
    <m/>
  </r>
  <r>
    <s v="Woodside Avenue"/>
    <s v="WA"/>
    <x v="46"/>
    <s v="2333048"/>
    <x v="10"/>
    <d v="2023-11-01T00:00:00"/>
    <d v="2023-12-06T00:00:00"/>
    <d v="1902-04-20T16:24:00"/>
    <n v="35.701854616737137"/>
    <n v="18.633535812493289"/>
    <n v="2.1840000000000002"/>
    <m/>
  </r>
  <r>
    <s v="Belmont Road"/>
    <s v="BEL"/>
    <x v="47"/>
    <s v="2333049"/>
    <x v="10"/>
    <d v="2023-11-01T00:00:00"/>
    <d v="2023-12-06T00:00:00"/>
    <d v="1902-04-20T16:00:00"/>
    <n v="22.755478811880661"/>
    <n v="11.876554703486775"/>
    <n v="1.3919999999999999"/>
    <m/>
  </r>
  <r>
    <s v="Leigh Road/J13"/>
    <s v="LR13"/>
    <x v="48"/>
    <s v="2333050"/>
    <x v="10"/>
    <d v="2023-11-01T00:00:00"/>
    <d v="2023-12-06T00:00:00"/>
    <d v="1902-04-20T16:48:00"/>
    <n v="36.878108589753204"/>
    <n v="19.247447071896246"/>
    <n v="2.2559999999999998"/>
    <m/>
  </r>
  <r>
    <s v="Steele Close (A)"/>
    <s v="SC(A)"/>
    <x v="49"/>
    <s v="2333051"/>
    <x v="10"/>
    <d v="2023-11-01T00:00:00"/>
    <d v="2023-12-06T00:00:00"/>
    <d v="1902-04-20T16:24:00"/>
    <n v="21.300144947627352"/>
    <n v="11.116985880807595"/>
    <n v="1.3029999999999999"/>
    <m/>
  </r>
  <r>
    <s v="Steele Close (B)"/>
    <s v="SC(B)"/>
    <x v="50"/>
    <s v="2333052"/>
    <x v="10"/>
    <d v="2023-11-01T00:00:00"/>
    <d v="2023-12-06T00:00:00"/>
    <d v="1902-04-20T16:48:00"/>
    <n v="21.790123559459676"/>
    <n v="11.372715845229477"/>
    <n v="1.333"/>
    <m/>
  </r>
  <r>
    <s v="Steele Close (C)"/>
    <s v="SC(C)"/>
    <x v="51"/>
    <s v="2333053"/>
    <x v="10"/>
    <d v="2023-11-01T00:00:00"/>
    <d v="2023-12-06T00:00:00"/>
    <d v="1902-04-20T16:24:00"/>
    <n v="21.447267974889709"/>
    <n v="11.193772429483147"/>
    <n v="1.3120000000000001"/>
    <m/>
  </r>
  <r>
    <s v="Medina Close"/>
    <s v="MC"/>
    <x v="52"/>
    <s v="2333054"/>
    <x v="10"/>
    <d v="2023-11-01T00:00:00"/>
    <d v="2023-12-06T00:00:00"/>
    <d v="1902-04-20T16:24:00"/>
    <n v="20.417406784026529"/>
    <n v="10.65626658874036"/>
    <n v="1.2490000000000001"/>
    <m/>
  </r>
  <r>
    <s v="Porteous Crescent (A)"/>
    <s v="PC(A)"/>
    <x v="53"/>
    <s v="2333055"/>
    <x v="10"/>
    <d v="2023-11-01T00:00:00"/>
    <d v="2023-12-06T00:00:00"/>
    <d v="1902-04-20T17:12:00"/>
    <n v="17.47425420272047"/>
    <n v="9.1201744273071341"/>
    <n v="1.069"/>
    <s v="Contained water, results might be compromised"/>
  </r>
  <r>
    <s v="Nuffield Hospital"/>
    <s v="NH"/>
    <x v="54"/>
    <s v="2333056"/>
    <x v="10"/>
    <d v="2023-11-01T00:00:00"/>
    <d v="2023-12-06T00:00:00"/>
    <d v="1902-04-20T17:12:00"/>
    <n v="19.811783062392148"/>
    <n v="10.340179051352896"/>
    <n v="1.212"/>
    <m/>
  </r>
  <r>
    <s v="Ashdown Road"/>
    <s v="AR"/>
    <x v="55"/>
    <s v="2333057"/>
    <x v="10"/>
    <d v="2023-11-01T00:00:00"/>
    <d v="2023-12-06T00:00:00"/>
    <d v="1902-04-20T17:36:00"/>
    <n v="10.052809678442655"/>
    <n v="5.2467691432372936"/>
    <n v="0.61499999999999999"/>
    <m/>
  </r>
  <r>
    <s v="Chestnut Close"/>
    <s v="CC"/>
    <x v="56"/>
    <s v="2333058"/>
    <x v="10"/>
    <d v="2023-11-01T00:00:00"/>
    <d v="2023-12-06T00:00:00"/>
    <d v="1902-04-20T17:36:00"/>
    <n v="24.862314668148418"/>
    <n v="12.976155881079551"/>
    <n v="1.5209999999999999"/>
    <s v="Contained webs, results might be compromised"/>
  </r>
  <r>
    <s v="Sparrow Square"/>
    <s v="SSQ"/>
    <x v="57"/>
    <s v="2333059"/>
    <x v="10"/>
    <d v="2023-11-01T00:00:00"/>
    <d v="2023-12-06T00:00:00"/>
    <d v="1902-04-20T17:36:00"/>
    <n v="27.608448043717274"/>
    <n v="14.409419647034069"/>
    <n v="1.6890000000000001"/>
    <m/>
  </r>
  <r>
    <s v="Dove Dale"/>
    <s v="DD (A)"/>
    <x v="58"/>
    <s v="2333060"/>
    <x v="10"/>
    <d v="2023-11-01T00:00:00"/>
    <d v="2023-12-06T00:00:00"/>
    <d v="1902-04-20T16:48:00"/>
    <n v="13.077343471546406"/>
    <n v="6.8253358410993776"/>
    <n v="0.8"/>
    <s v="Contained water, results might be compromised"/>
  </r>
  <r>
    <s v="Passfield Avenue"/>
    <s v="PA"/>
    <x v="59"/>
    <s v="2333061"/>
    <x v="10"/>
    <d v="2023-11-01T00:00:00"/>
    <d v="2023-12-06T00:00:00"/>
    <d v="1902-04-20T15:12:00"/>
    <n v="24.554657214144605"/>
    <n v="12.815583097152716"/>
    <n v="1.502"/>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
  <r>
    <s v="High Street Botley"/>
    <x v="0"/>
    <s v="2139242"/>
    <s v="January"/>
    <x v="0"/>
    <d v="2023-02-01T00:00:00"/>
    <n v="673.26666666660458"/>
    <n v="33.678827606696835"/>
    <n v="17.577676203912755"/>
    <n v="1.6479999999999999"/>
  </r>
  <r>
    <s v="High Street Botley 2 (A)"/>
    <x v="1"/>
    <s v="2139243"/>
    <s v="January"/>
    <x v="0"/>
    <d v="2023-02-01T00:00:00"/>
    <n v="673.2666666667792"/>
    <n v="31.022123972665376"/>
    <n v="16.191087668405729"/>
    <n v="1.518"/>
  </r>
  <r>
    <s v="Kings Copse Avenue"/>
    <x v="2"/>
    <s v="2139244"/>
    <s v="January"/>
    <x v="0"/>
    <d v="2023-02-01T00:00:00"/>
    <n v="673.28333333332557"/>
    <n v="36.947702057083873"/>
    <n v="19.283769340857972"/>
    <n v="1.8080000000000001"/>
  </r>
  <r>
    <s v="Grange Road"/>
    <x v="3"/>
    <s v="2139245"/>
    <s v="January"/>
    <x v="0"/>
    <d v="2023-02-01T00:00:00"/>
    <n v="673.30000000004657"/>
    <n v="34.637613248178212"/>
    <n v="18.078086246439568"/>
    <n v="1.6950000000000001"/>
  </r>
  <r>
    <s v="Pavilion Road"/>
    <x v="4"/>
    <s v="2139246"/>
    <s v="January"/>
    <x v="0"/>
    <d v="2023-02-01T00:00:00"/>
    <n v="673.2666666667792"/>
    <n v="21.131011981380766"/>
    <n v="11.028711890073469"/>
    <n v="1.034"/>
  </r>
  <r>
    <s v="Winchester Street Railway Bridge"/>
    <x v="5"/>
    <s v="2139247"/>
    <s v="January"/>
    <x v="0"/>
    <d v="2023-02-01T00:00:00"/>
    <n v="672.79999999998836"/>
    <n v="22.229537752675771"/>
    <n v="11.602055194507187"/>
    <n v="1.087"/>
  </r>
  <r>
    <s v="Upper Northam Close"/>
    <x v="6"/>
    <s v="2139248"/>
    <s v="January"/>
    <x v="0"/>
    <d v="2023-02-01T00:00:00"/>
    <n v="673.16666666680248"/>
    <n v="30.454434265901259"/>
    <n v="15.894798677401493"/>
    <n v="1.49"/>
  </r>
  <r>
    <s v="Bridge Road"/>
    <x v="7"/>
    <s v="2139249"/>
    <s v="January"/>
    <x v="0"/>
    <d v="2023-02-01T00:00:00"/>
    <n v="673.15000000008149"/>
    <n v="30.680025254397233"/>
    <n v="16.012539276825279"/>
    <n v="1.5009999999999999"/>
  </r>
  <r>
    <s v="Bridge Road 2"/>
    <x v="8"/>
    <s v="2139250"/>
    <s v="January"/>
    <x v="0"/>
    <d v="2023-02-01T00:00:00"/>
    <n v="673.18333333334886"/>
    <n v="39.589784357900598"/>
    <n v="20.662726700365656"/>
    <n v="1.9370000000000001"/>
  </r>
  <r>
    <s v="Oakhill 2 (Bridge)"/>
    <x v="9"/>
    <s v="2139251"/>
    <s v="January"/>
    <x v="0"/>
    <d v="2023-02-01T00:00:00"/>
    <n v="673.23333333333721"/>
    <n v="48.763144031291496"/>
    <n v="25.450492709442326"/>
    <n v="2.3860000000000001"/>
  </r>
  <r>
    <s v="Oakhill (Prov)"/>
    <x v="10"/>
    <s v="2139252"/>
    <s v="January"/>
    <x v="0"/>
    <d v="2023-02-01T00:00:00"/>
    <n v="673.28333333332557"/>
    <n v="37.84687179741114"/>
    <n v="19.753064612427526"/>
    <n v="1.8520000000000001"/>
  </r>
  <r>
    <s v="Providence Hill 2"/>
    <x v="11"/>
    <s v="2139253"/>
    <s v="January"/>
    <x v="0"/>
    <d v="2023-02-01T00:00:00"/>
    <n v="673.29999999987194"/>
    <n v="43.608652903617383"/>
    <n v="22.760257256585273"/>
    <n v="2.1339999999999999"/>
  </r>
  <r>
    <s v="Providence Hill 1"/>
    <x v="12"/>
    <s v="2139254"/>
    <s v="January"/>
    <x v="0"/>
    <d v="2023-02-01T00:00:00"/>
    <n v="673.18333333334886"/>
    <n v="31.455177143422311"/>
    <n v="16.417107068592021"/>
    <n v="1.5389999999999999"/>
  </r>
  <r>
    <s v="Providence Hill 3"/>
    <x v="13"/>
    <s v="2139255"/>
    <s v="January"/>
    <x v="0"/>
    <d v="2023-02-01T00:00:00"/>
    <n v="673.20000000006985"/>
    <n v="32.823758169931239"/>
    <n v="17.131397792239685"/>
    <n v="1.6060000000000001"/>
  </r>
  <r>
    <s v="Hamble Lane 2 (Tesco)"/>
    <x v="14"/>
    <s v="2139256"/>
    <s v="January"/>
    <x v="0"/>
    <d v="2023-02-01T00:00:00"/>
    <n v="673.45000000001164"/>
    <n v="38.879466924047144"/>
    <n v="20.291997350755295"/>
    <n v="1.903"/>
  </r>
  <r>
    <s v="Hamble Lane (Woodlands)"/>
    <x v="15"/>
    <s v="2139257"/>
    <s v="January"/>
    <x v="0"/>
    <d v="2023-02-01T00:00:00"/>
    <n v="673.46666666673264"/>
    <n v="34.343019699066126"/>
    <n v="17.924331784481279"/>
    <n v="1.681"/>
  </r>
  <r>
    <s v="Hamble Corner Fruit Farm"/>
    <x v="16"/>
    <s v="2139258"/>
    <s v="January"/>
    <x v="0"/>
    <d v="2023-02-01T00:00:00"/>
    <n v="673.48333333345363"/>
    <n v="28.43801331386064"/>
    <n v="14.842386907025388"/>
    <n v="1.3919999999999999"/>
  </r>
  <r>
    <s v="Hamble Lane 4"/>
    <x v="17"/>
    <s v="2139259"/>
    <s v="January"/>
    <x v="0"/>
    <d v="2023-02-01T00:00:00"/>
    <n v="673.51666666654637"/>
    <n v="25.188459082927469"/>
    <n v="13.146377391924567"/>
    <n v="1.2330000000000001"/>
  </r>
  <r>
    <s v="Hamble Primary School"/>
    <x v="18"/>
    <s v="2139260"/>
    <s v="January"/>
    <x v="0"/>
    <d v="2023-02-01T00:00:00"/>
    <n v="673.54999999998836"/>
    <n v="27.679377922946063"/>
    <n v="14.446439416986463"/>
    <n v="1.355"/>
  </r>
  <r>
    <s v="Hound Parish Office"/>
    <x v="19"/>
    <s v="2139261"/>
    <s v="January"/>
    <x v="0"/>
    <d v="2023-02-01T00:00:00"/>
    <n v="673.56666666670935"/>
    <n v="21.080746276041619"/>
    <n v="11.002477179562431"/>
    <n v="1.032"/>
  </r>
  <r>
    <s v="Swaythling road"/>
    <x v="20"/>
    <s v="2139262"/>
    <s v="January"/>
    <x v="0"/>
    <d v="2023-02-01T00:00:00"/>
    <n v="673.51666666672099"/>
    <n v="32.481467917148656"/>
    <n v="16.952749434837504"/>
    <n v="1.59"/>
  </r>
  <r>
    <s v="Allington Lane"/>
    <x v="21"/>
    <s v="2139263"/>
    <s v="January"/>
    <x v="0"/>
    <d v="2023-02-01T00:00:00"/>
    <n v="673.5"/>
    <n v="29.193186340014847"/>
    <n v="15.236527317335517"/>
    <n v="1.429"/>
  </r>
  <r>
    <s v="Jukes Walk"/>
    <x v="22"/>
    <s v="2139264"/>
    <s v="January"/>
    <x v="0"/>
    <d v="2023-02-01T00:00:00"/>
    <n v="673.53333333344199"/>
    <n v="25.698538057998427"/>
    <n v="13.412598151356173"/>
    <n v="1.258"/>
  </r>
  <r>
    <s v="Botley Road"/>
    <x v="23"/>
    <s v="2139265"/>
    <s v="January"/>
    <x v="0"/>
    <d v="2023-02-01T00:00:00"/>
    <n v="673.54999999998836"/>
    <n v="37.525473981145332"/>
    <n v="19.585320449449547"/>
    <n v="1.837"/>
  </r>
  <r>
    <s v="Wyvern School"/>
    <x v="24"/>
    <s v="2139266"/>
    <s v="January"/>
    <x v="0"/>
    <d v="2023-02-01T00:00:00"/>
    <n v="670.69999999995343"/>
    <n v="31.530614283586502"/>
    <n v="16.456479271182936"/>
    <n v="1.5369999999999999"/>
  </r>
  <r>
    <s v="Fair Oak Road/Sandy Lane"/>
    <x v="25"/>
    <s v="2139267"/>
    <s v="January"/>
    <x v="0"/>
    <d v="2023-02-01T00:00:00"/>
    <n v="670.73333333339542"/>
    <n v="36.43174237153027"/>
    <n v="19.014479317082603"/>
    <n v="1.776"/>
  </r>
  <r>
    <s v="Fair Oak Road"/>
    <x v="26"/>
    <s v="2139268"/>
    <s v="January"/>
    <x v="0"/>
    <d v="2023-02-01T00:00:00"/>
    <n v="670.73333333339542"/>
    <n v="23.528833614946635"/>
    <n v="12.280184558949184"/>
    <n v="1.147"/>
  </r>
  <r>
    <s v="Bishopstoke Road"/>
    <x v="27"/>
    <s v="2139269"/>
    <s v="January"/>
    <x v="0"/>
    <d v="2023-02-01T00:00:00"/>
    <n v="670.68333333340706"/>
    <n v="37.603807559450154"/>
    <n v="19.626204362969808"/>
    <n v="1.833"/>
  </r>
  <r>
    <s v="Bishopstoke Road 2"/>
    <x v="28"/>
    <s v="2139270"/>
    <s v="January"/>
    <x v="0"/>
    <d v="2023-02-01T00:00:00"/>
    <n v="670.71666666667443"/>
    <n v="38.237868946151686"/>
    <n v="19.957134105507144"/>
    <n v="1.8640000000000001"/>
  </r>
  <r>
    <s v="Twyford Road"/>
    <x v="29"/>
    <s v="2139271"/>
    <s v="January"/>
    <x v="0"/>
    <d v="2023-02-01T00:00:00"/>
    <n v="670.71666666667443"/>
    <n v="32.00164997639304"/>
    <n v="16.702322534651902"/>
    <n v="1.56"/>
  </r>
  <r>
    <s v="Mill Street"/>
    <x v="30"/>
    <s v="2139272"/>
    <s v="January"/>
    <x v="0"/>
    <d v="2023-02-01T00:00:00"/>
    <n v="670.69999999995343"/>
    <n v="34.09491277769731"/>
    <n v="17.794839654330538"/>
    <n v="1.6619999999999999"/>
  </r>
  <r>
    <s v="Campbell Road 4"/>
    <x v="31"/>
    <s v="2139273"/>
    <s v="January"/>
    <x v="0"/>
    <d v="2023-02-01T00:00:00"/>
    <n v="666.01666666672099"/>
    <n v="32.888558344383092"/>
    <n v="17.165218342579902"/>
    <n v="1.5920000000000001"/>
  </r>
  <r>
    <s v="Campbell Road 3"/>
    <x v="32"/>
    <s v="2139274"/>
    <s v="January"/>
    <x v="0"/>
    <d v="2023-02-01T00:00:00"/>
    <n v="666.04999999998836"/>
    <n v="23.343097365063088"/>
    <n v="12.183244971327291"/>
    <n v="1.1299999999999999"/>
  </r>
  <r>
    <s v="Campbell Road"/>
    <x v="33"/>
    <s v="2139275"/>
    <s v="January"/>
    <x v="0"/>
    <d v="2023-02-01T00:00:00"/>
    <n v="666.04999999998836"/>
    <n v="44.455173035058209"/>
    <n v="23.2020736091118"/>
    <n v="2.1520000000000001"/>
  </r>
  <r>
    <s v="Southampton Road Analyser (A)"/>
    <x v="34"/>
    <s v="2139276"/>
    <s v="January"/>
    <x v="0"/>
    <d v="2023-02-01T00:00:00"/>
    <n v="670.56666666653473"/>
    <n v="35.53798478899143"/>
    <n v="18.548008762521626"/>
    <n v="1.732"/>
  </r>
  <r>
    <s v="Southampton Road Analyser (B)"/>
    <x v="35"/>
    <s v="2139277"/>
    <s v="January"/>
    <x v="0"/>
    <d v="2023-02-01T00:00:00"/>
    <n v="670.51666666672099"/>
    <n v="36.094674753296765"/>
    <n v="18.838556760593303"/>
    <n v="1.7589999999999999"/>
  </r>
  <r>
    <s v="Southampton Road Analyser (C)"/>
    <x v="36"/>
    <s v="2139278"/>
    <s v="January"/>
    <x v="0"/>
    <d v="2023-02-01T00:00:00"/>
    <n v="670.51666666672099"/>
    <n v="37.346394571347425"/>
    <n v="19.49185520425231"/>
    <n v="1.82"/>
  </r>
  <r>
    <s v="Chestnut Avenue"/>
    <x v="37"/>
    <s v="2139279"/>
    <s v="January"/>
    <x v="0"/>
    <d v="2023-02-01T00:00:00"/>
    <n v="670.79999999993015"/>
    <n v="29.085065593324433"/>
    <n v="15.180096864991876"/>
    <n v="1.4179999999999999"/>
  </r>
  <r>
    <s v="Southampton Road 1"/>
    <x v="38"/>
    <s v="2139280"/>
    <s v="January"/>
    <x v="0"/>
    <d v="2023-02-01T00:00:00"/>
    <n v="670.75000000011642"/>
    <n v="48.697526649264752"/>
    <n v="25.41624564157868"/>
    <n v="2.3740000000000001"/>
  </r>
  <r>
    <s v="Southampton Road 2"/>
    <x v="39"/>
    <s v="2139281"/>
    <s v="January"/>
    <x v="0"/>
    <d v="2023-02-01T00:00:00"/>
    <n v="670.43333333329065"/>
    <n v="44.698108685927373"/>
    <n v="23.328866746308652"/>
    <n v="2.1779999999999999"/>
  </r>
  <r>
    <s v="The Point (A)"/>
    <x v="40"/>
    <s v="2139282"/>
    <s v="January"/>
    <x v="0"/>
    <d v="2023-02-01T00:00:00"/>
    <n v="670.61666666652309"/>
    <n v="26.548916668743413"/>
    <n v="13.856428323978816"/>
    <n v="1.294"/>
  </r>
  <r>
    <s v="The Point (B)"/>
    <x v="41"/>
    <s v="2139283"/>
    <s v="January"/>
    <x v="0"/>
    <d v="2023-02-01T00:00:00"/>
    <n v="670.61666666669771"/>
    <n v="26.672018291620905"/>
    <n v="13.920677605230118"/>
    <n v="1.3"/>
  </r>
  <r>
    <s v="The Point (C)"/>
    <x v="42"/>
    <s v="2139284"/>
    <s v="January"/>
    <x v="0"/>
    <d v="2023-02-01T00:00:00"/>
    <n v="670.61666666669771"/>
    <n v="25.174281879860654"/>
    <n v="13.138978016628734"/>
    <n v="1.2270000000000001"/>
  </r>
  <r>
    <s v="leigh road/Pluto Road"/>
    <x v="43"/>
    <s v="2139285"/>
    <s v="January"/>
    <x v="0"/>
    <d v="2023-02-01T00:00:00"/>
    <n v="670.59999999997672"/>
    <n v="31.555833581868082"/>
    <n v="16.469641744190024"/>
    <n v="1.538"/>
  </r>
  <r>
    <s v="Oxburgh Close"/>
    <x v="44"/>
    <s v="2139286"/>
    <s v="January"/>
    <x v="0"/>
    <d v="2023-02-01T00:00:00"/>
    <n v="670.58333333325572"/>
    <n v="21.071941841682566"/>
    <n v="10.997881963299879"/>
    <n v="1.0269999999999999"/>
  </r>
  <r>
    <s v="Hadleigh Gardens"/>
    <x v="45"/>
    <s v="2139287"/>
    <s v="January"/>
    <x v="0"/>
    <d v="2023-02-01T00:00:00"/>
    <n v="670.54999999998836"/>
    <n v="22.201533069868407"/>
    <n v="11.587438971747604"/>
    <n v="1.0820000000000001"/>
  </r>
  <r>
    <s v="Woodside Avenue"/>
    <x v="46"/>
    <s v="2139288"/>
    <s v="January"/>
    <x v="0"/>
    <d v="2023-02-01T00:00:00"/>
    <n v="670.54999999998836"/>
    <n v="39.211764969055935"/>
    <n v="20.465430568400802"/>
    <n v="1.911"/>
  </r>
  <r>
    <s v="Belmont Road"/>
    <x v="47"/>
    <s v="2139289"/>
    <s v="January"/>
    <x v="0"/>
    <d v="2023-02-01T00:00:00"/>
    <n v="670.56666666670935"/>
    <n v="23.267941541977937"/>
    <n v="12.144019593934205"/>
    <n v="1.1339999999999999"/>
  </r>
  <r>
    <s v="Leigh Road / J13"/>
    <x v="48"/>
    <s v="2139290"/>
    <s v="January"/>
    <x v="0"/>
    <d v="2023-02-01T00:00:00"/>
    <n v="670.59999999997672"/>
    <n v="36.603125559201985"/>
    <n v="19.103927744886214"/>
    <n v="1.784"/>
  </r>
  <r>
    <s v="Steele Close (A)"/>
    <x v="49"/>
    <s v="2139291"/>
    <s v="January"/>
    <x v="0"/>
    <d v="2023-02-01T00:00:00"/>
    <n v="670.58333333343035"/>
    <n v="22.26198334782827"/>
    <n v="11.618989221204734"/>
    <n v="1.085"/>
  </r>
  <r>
    <s v="Steele Close (B)"/>
    <x v="50"/>
    <s v="2139292"/>
    <s v="January"/>
    <x v="0"/>
    <d v="2023-02-01T00:00:00"/>
    <n v="670.58333333343035"/>
    <n v="20.969352056664047"/>
    <n v="10.94433823416704"/>
    <n v="1.022"/>
  </r>
  <r>
    <s v="Steele Close (C)"/>
    <x v="51"/>
    <s v="2139293"/>
    <s v="January"/>
    <x v="0"/>
    <d v="2023-02-01T00:00:00"/>
    <n v="670.58333333325572"/>
    <n v="21.728516465766152"/>
    <n v="11.340561829731813"/>
    <n v="1.0589999999999999"/>
  </r>
  <r>
    <s v="Medina Close"/>
    <x v="52"/>
    <s v="2139294"/>
    <s v="January"/>
    <x v="0"/>
    <d v="2023-02-01T00:00:00"/>
    <n v="670.54999999998836"/>
    <n v="21.442330922377522"/>
    <n v="11.191195679737747"/>
    <n v="1.0449999999999999"/>
  </r>
  <r>
    <s v="Porteous Crescent (A)"/>
    <x v="53"/>
    <s v="2139295"/>
    <s v="January"/>
    <x v="0"/>
    <d v="2023-02-01T00:00:00"/>
    <n v="670.53333333326736"/>
    <n v="21.914812089880861"/>
    <n v="11.437793366326128"/>
    <n v="1.0680000000000001"/>
  </r>
  <r>
    <s v="Nuffield Hospital"/>
    <x v="54"/>
    <s v="2139296"/>
    <s v="January"/>
    <x v="0"/>
    <d v="2023-02-01T00:00:00"/>
    <n v="670.54999999998836"/>
    <n v="21.791153530684145"/>
    <n v="11.373253408499032"/>
    <n v="1.0620000000000001"/>
  </r>
  <r>
    <s v="Ashdown Road"/>
    <x v="55"/>
    <s v="2139297"/>
    <s v="January"/>
    <x v="0"/>
    <d v="2023-02-01T00:00:00"/>
    <n v="670.56666666653473"/>
    <n v="12.270043247007434"/>
    <n v="6.403989168584256"/>
    <n v="0.59799999999999998"/>
  </r>
  <r>
    <s v="Chestnut Close"/>
    <x v="56"/>
    <s v="2139298"/>
    <s v="January"/>
    <x v="0"/>
    <d v="2023-02-01T00:00:00"/>
    <n v="670.56666666670935"/>
    <n v="28.623261420687147"/>
    <n v="14.939071722696841"/>
    <n v="1.395"/>
  </r>
  <r>
    <s v="Sparrow Square"/>
    <x v="57"/>
    <s v="2139299"/>
    <s v="January"/>
    <x v="0"/>
    <d v="2023-02-01T00:00:00"/>
    <n v="670.56666666653473"/>
    <n v="30.67510811751859"/>
    <n v="16.009972921460644"/>
    <n v="1.4950000000000001"/>
  </r>
  <r>
    <s v="Dove Dale"/>
    <x v="58"/>
    <s v="2139300"/>
    <s v="January"/>
    <x v="0"/>
    <d v="2023-02-01T00:00:00"/>
    <n v="670.58333333325572"/>
    <n v="28.314780663604616"/>
    <n v="14.778069239877148"/>
    <n v="1.38"/>
  </r>
  <r>
    <s v="Passfield Avenue"/>
    <x v="59"/>
    <s v="2139301"/>
    <s v="January"/>
    <x v="0"/>
    <d v="2023-02-01T00:00:00"/>
    <n v="670.61666666669771"/>
    <n v="27.574763526106537"/>
    <n v="14.391839001099445"/>
    <n v="1.3440000000000001"/>
  </r>
  <r>
    <s v="High Street Botley"/>
    <x v="0"/>
    <s v="2158849"/>
    <s v="February"/>
    <x v="1"/>
    <d v="2023-03-01T00:00:00"/>
    <n v="671.41666666668607"/>
    <n v="35.59545686980163"/>
    <n v="18.578004629332792"/>
    <n v="1.7370000000000001"/>
  </r>
  <r>
    <s v="High Street Botley 2 (A)"/>
    <x v="1"/>
    <s v="2158850"/>
    <s v="February"/>
    <x v="1"/>
    <d v="2023-03-01T00:00:00"/>
    <n v="671.49999999994179"/>
    <n v="35.222220402087942"/>
    <n v="18.383204802759888"/>
    <n v="1.7190000000000001"/>
  </r>
  <r>
    <s v="Kings Copse Avenue"/>
    <x v="2"/>
    <s v="2158851"/>
    <s v="February"/>
    <x v="1"/>
    <d v="2023-03-01T00:00:00"/>
    <n v="671.51666666666279"/>
    <n v="33.541212181380651"/>
    <n v="17.505851869196583"/>
    <n v="1.637"/>
  </r>
  <r>
    <s v="Grange Road"/>
    <x v="3"/>
    <s v="2158852"/>
    <s v="February"/>
    <x v="1"/>
    <d v="2023-03-01T00:00:00"/>
    <n v="671.49999999994179"/>
    <n v="33.562534623979083"/>
    <n v="17.516980492682194"/>
    <n v="1.6379999999999999"/>
  </r>
  <r>
    <s v="Pavilion Road"/>
    <x v="4"/>
    <s v="2158853"/>
    <s v="February"/>
    <x v="1"/>
    <d v="2023-03-01T00:00:00"/>
    <n v="671.54999999993015"/>
    <n v="20.119630705087342"/>
    <n v="10.500851098688592"/>
    <n v="0.98199999999999998"/>
  </r>
  <r>
    <s v="Winchester Street Railway Bridge"/>
    <x v="5"/>
    <s v="2158854"/>
    <s v="February"/>
    <x v="1"/>
    <d v="2023-03-01T00:00:00"/>
    <n v="671.31666666653473"/>
    <n v="20.68000347576066"/>
    <n v="10.793321229520178"/>
    <n v="1.0089999999999999"/>
  </r>
  <r>
    <s v="Upper Northam Close"/>
    <x v="6"/>
    <s v="2158855"/>
    <s v="February"/>
    <x v="1"/>
    <d v="2023-03-01T00:00:00"/>
    <n v="671.4833333332208"/>
    <n v="28.379282186209426"/>
    <n v="14.811733917645839"/>
    <n v="1.385"/>
  </r>
  <r>
    <s v="Bridge Road"/>
    <x v="7"/>
    <s v="2158856"/>
    <s v="February"/>
    <x v="1"/>
    <d v="2023-03-01T00:00:00"/>
    <n v="671.38333333324408"/>
    <n v="31.723951046351313"/>
    <n v="16.557385723565403"/>
    <n v="1.548"/>
  </r>
  <r>
    <s v="Bridge Road 2"/>
    <x v="8"/>
    <s v="2158857"/>
    <s v="February"/>
    <x v="1"/>
    <d v="2023-03-01T00:00:00"/>
    <n v="671.44999999995343"/>
    <n v="44.097651351555669"/>
    <n v="23.015475653212771"/>
    <n v="2.1520000000000001"/>
  </r>
  <r>
    <s v="Oakhill 2 (Bridge)"/>
    <x v="9"/>
    <s v="2158858"/>
    <s v="February"/>
    <x v="1"/>
    <d v="2023-03-01T00:00:00"/>
    <n v="671.41666666668607"/>
    <n v="51.620584833062928"/>
    <n v="26.941850121640361"/>
    <n v="2.5190000000000001"/>
  </r>
  <r>
    <s v="Oakhill (Prov)"/>
    <x v="10"/>
    <s v="2158859"/>
    <s v="February"/>
    <x v="1"/>
    <d v="2023-03-01T00:00:00"/>
    <n v="671.41666666668607"/>
    <n v="40.862027057216146"/>
    <n v="21.32673645992492"/>
    <n v="1.994"/>
  </r>
  <r>
    <s v="Providence Hill 2"/>
    <x v="11"/>
    <s v="2158860"/>
    <s v="February"/>
    <x v="1"/>
    <d v="2023-03-01T00:00:00"/>
    <n v="671.50000000011642"/>
    <n v="45.200825018607205"/>
    <n v="23.591244790504806"/>
    <n v="2.206"/>
  </r>
  <r>
    <s v="Providence Hill 1"/>
    <x v="12"/>
    <s v="2158861"/>
    <s v="February"/>
    <x v="1"/>
    <d v="2023-03-01T00:00:00"/>
    <n v="671.59999999991851"/>
    <n v="34.315552412154254"/>
    <n v="17.909996039746481"/>
    <n v="1.675"/>
  </r>
  <r>
    <s v="Providence Hill 3"/>
    <x v="13"/>
    <s v="2158862"/>
    <s v="February"/>
    <x v="1"/>
    <d v="2023-03-01T00:00:00"/>
    <n v="671.58333333337214"/>
    <n v="31.5710916987201"/>
    <n v="16.477605270730741"/>
    <n v="1.5409999999999999"/>
  </r>
  <r>
    <s v="Hamble Lane 2 (Tesco)"/>
    <x v="14"/>
    <s v="2158863"/>
    <s v="February"/>
    <x v="1"/>
    <d v="2023-03-01T00:00:00"/>
    <n v="671.38333333324408"/>
    <n v="44.081536628360247"/>
    <n v="23.007065046117042"/>
    <n v="2.1509999999999998"/>
  </r>
  <r>
    <s v="Hamble Lane (Woodlands)"/>
    <x v="15"/>
    <s v="2158864"/>
    <s v="February"/>
    <x v="1"/>
    <d v="2023-03-01T00:00:00"/>
    <n v="671.39999999996508"/>
    <n v="35.391410485554417"/>
    <n v="18.471508604151577"/>
    <n v="1.7270000000000001"/>
  </r>
  <r>
    <s v="Hamble Corner Fruit Farm"/>
    <x v="16"/>
    <s v="2158865"/>
    <s v="February"/>
    <x v="1"/>
    <d v="2023-03-01T00:00:00"/>
    <n v="671.51666666666279"/>
    <n v="32.291356382318817"/>
    <n v="16.853526295573495"/>
    <n v="1.5760000000000001"/>
  </r>
  <r>
    <s v="Hamble Lane 4"/>
    <x v="17"/>
    <s v="2158866"/>
    <s v="February"/>
    <x v="1"/>
    <d v="2023-03-01T00:00:00"/>
    <n v="671.53333333338378"/>
    <n v="22.722224262879262"/>
    <n v="11.859198467055982"/>
    <n v="1.109"/>
  </r>
  <r>
    <s v="Hamble Primary School"/>
    <x v="18"/>
    <s v="2158867"/>
    <s v="February"/>
    <x v="1"/>
    <d v="2023-03-01T00:00:00"/>
    <n v="671.51666666666279"/>
    <n v="28.869620014395441"/>
    <n v="15.067651364507016"/>
    <n v="1.409"/>
  </r>
  <r>
    <s v="Hound Parish Office"/>
    <x v="19"/>
    <s v="2158868"/>
    <s v="February"/>
    <x v="1"/>
    <d v="2023-03-01T00:00:00"/>
    <n v="672.01666666654637"/>
    <n v="22.767304382335865"/>
    <n v="11.882726713118927"/>
    <n v="1.1120000000000001"/>
  </r>
  <r>
    <s v="Swaythling road"/>
    <x v="20"/>
    <s v="2158869"/>
    <s v="February"/>
    <x v="1"/>
    <d v="2023-03-01T00:00:00"/>
    <n v="672"/>
    <n v="32.861897321428572"/>
    <n v="17.151303403668358"/>
    <n v="1.605"/>
  </r>
  <r>
    <s v="Allington Lane"/>
    <x v="21"/>
    <s v="2158870"/>
    <s v="February"/>
    <x v="1"/>
    <d v="2023-03-01T00:00:00"/>
    <n v="672.16666666668607"/>
    <n v="27.265541284402886"/>
    <n v="14.230449522130943"/>
    <n v="1.3320000000000001"/>
  </r>
  <r>
    <s v="Jukes Walk"/>
    <x v="22"/>
    <s v="2158871"/>
    <s v="February"/>
    <x v="1"/>
    <d v="2023-03-01T00:00:00"/>
    <n v="672.14999999996508"/>
    <n v="27.982672022615453"/>
    <n v="14.6047348761041"/>
    <n v="1.367"/>
  </r>
  <r>
    <s v="Botley Road"/>
    <x v="23"/>
    <s v="2158872"/>
    <s v="February"/>
    <x v="1"/>
    <d v="2023-03-01T00:00:00"/>
    <n v="672.14999999996508"/>
    <n v="35.474740757273288"/>
    <n v="18.51500039523658"/>
    <n v="1.7330000000000001"/>
  </r>
  <r>
    <s v="Wyvern School"/>
    <x v="24"/>
    <s v="2158873"/>
    <s v="February"/>
    <x v="1"/>
    <d v="2023-03-01T00:00:00"/>
    <n v="672.21666666667443"/>
    <n v="30.456537326754415"/>
    <n v="15.89589630832694"/>
    <n v="1.488"/>
  </r>
  <r>
    <s v="Fair Oak Road/Sandy Lane"/>
    <x v="25"/>
    <s v="2158874"/>
    <s v="February"/>
    <x v="1"/>
    <d v="2023-03-01T00:00:00"/>
    <n v="672.28333333338378"/>
    <n v="32.336395864836312"/>
    <n v="16.877033332378033"/>
    <n v="1.58"/>
  </r>
  <r>
    <s v="Fair Oak Road"/>
    <x v="26"/>
    <s v="2158875"/>
    <s v="February"/>
    <x v="1"/>
    <d v="2023-03-01T00:00:00"/>
    <n v="672.3833333333605"/>
    <n v="24.494246337653625"/>
    <n v="12.784053412136547"/>
    <n v="1.1970000000000001"/>
  </r>
  <r>
    <s v="Bishopstoke Road"/>
    <x v="27"/>
    <s v="2158876"/>
    <s v="February"/>
    <x v="1"/>
    <d v="2023-03-01T00:00:00"/>
    <n v="672.44999999989523"/>
    <n v="38.037000520490722"/>
    <n v="19.852296722594325"/>
    <n v="1.859"/>
  </r>
  <r>
    <s v="Bishopstoke Road 2"/>
    <x v="28"/>
    <s v="2158877"/>
    <s v="February"/>
    <x v="1"/>
    <d v="2023-03-01T00:00:00"/>
    <n v="672.39999999990687"/>
    <n v="38.244454193937479"/>
    <n v="19.960571082430835"/>
    <n v="1.869"/>
  </r>
  <r>
    <s v="Twyford Road"/>
    <x v="29"/>
    <s v="2158878"/>
    <s v="February"/>
    <x v="1"/>
    <d v="2023-03-01T00:00:00"/>
    <n v="672.41666666662786"/>
    <n v="31.982129631926494"/>
    <n v="16.692134463427191"/>
    <n v="1.5629999999999999"/>
  </r>
  <r>
    <s v="Mill Street"/>
    <x v="30"/>
    <s v="2158879"/>
    <s v="February"/>
    <x v="1"/>
    <d v="2023-03-01T00:00:00"/>
    <n v="672.41666666662786"/>
    <n v="31.61381335977379"/>
    <n v="16.49990258860845"/>
    <n v="1.5449999999999999"/>
  </r>
  <r>
    <s v="Campbell Road 4"/>
    <x v="31"/>
    <s v="2158880"/>
    <s v="February"/>
    <x v="1"/>
    <d v="2023-03-01T00:00:00"/>
    <n v="677.3833333334187"/>
    <n v="28.335218856872153"/>
    <n v="14.78873635536125"/>
    <n v="1.395"/>
  </r>
  <r>
    <s v="Campbell Road 3"/>
    <x v="32"/>
    <s v="2158881"/>
    <s v="February"/>
    <x v="1"/>
    <d v="2023-03-01T00:00:00"/>
    <n v="677.33333333325572"/>
    <n v="21.186964074805577"/>
    <n v="11.057914444053015"/>
    <n v="1.0429999999999999"/>
  </r>
  <r>
    <s v="Campbell Road"/>
    <x v="33"/>
    <s v="2158882"/>
    <s v="February"/>
    <x v="1"/>
    <d v="2023-03-01T00:00:00"/>
    <n v="677.43333333323244"/>
    <n v="39.747620430060536"/>
    <n v="20.745104608591095"/>
    <n v="1.9570000000000001"/>
  </r>
  <r>
    <s v="Southampton Road Analyser (A)"/>
    <x v="34"/>
    <s v="2158883"/>
    <s v="February"/>
    <x v="1"/>
    <d v="2023-03-01T00:00:00"/>
    <n v="672.84999999997672"/>
    <n v="40.774981050755663"/>
    <n v="21.281305350081244"/>
    <n v="1.994"/>
  </r>
  <r>
    <s v="Southampton Road Analyser (B)"/>
    <x v="35"/>
    <s v="2158884"/>
    <s v="February"/>
    <x v="1"/>
    <d v="2023-03-01T00:00:00"/>
    <n v="672.84999999997672"/>
    <n v="39.588948502639404"/>
    <n v="20.662290450229335"/>
    <n v="1.9359999999999999"/>
  </r>
  <r>
    <s v="Southampton Road Analyser (C)"/>
    <x v="36"/>
    <s v="2158885"/>
    <s v="February"/>
    <x v="1"/>
    <d v="2023-03-01T00:00:00"/>
    <n v="672.84999999997672"/>
    <n v="39.179971761909655"/>
    <n v="20.448837036487294"/>
    <n v="1.9159999999999999"/>
  </r>
  <r>
    <s v="Chestnut Avenue"/>
    <x v="37"/>
    <s v="2158886"/>
    <s v="February"/>
    <x v="1"/>
    <d v="2023-03-01T00:00:00"/>
    <n v="672.91666666668607"/>
    <n v="29.668322972135368"/>
    <n v="15.484510945790902"/>
    <n v="1.4510000000000001"/>
  </r>
  <r>
    <s v="Southampton Road 2"/>
    <x v="39"/>
    <s v="2158888"/>
    <s v="February"/>
    <x v="1"/>
    <d v="2023-03-01T00:00:00"/>
    <n v="673.31666666659294"/>
    <n v="45.5284318918835"/>
    <n v="23.762229588665711"/>
    <n v="2.2280000000000002"/>
  </r>
  <r>
    <s v="The Point (A)"/>
    <x v="40"/>
    <s v="2158889"/>
    <s v="February"/>
    <x v="1"/>
    <d v="2023-03-01T00:00:00"/>
    <n v="672.95000000012806"/>
    <n v="26.293296678797287"/>
    <n v="13.72301496805704"/>
    <n v="1.286"/>
  </r>
  <r>
    <s v="The Point (B)"/>
    <x v="41"/>
    <s v="2158890"/>
    <s v="February"/>
    <x v="1"/>
    <d v="2023-03-01T00:00:00"/>
    <n v="672.94999999995343"/>
    <n v="29.748636600046641"/>
    <n v="15.526428288124553"/>
    <n v="1.4550000000000001"/>
  </r>
  <r>
    <s v="The Point (C)"/>
    <x v="42"/>
    <s v="2158891"/>
    <s v="February"/>
    <x v="1"/>
    <d v="2023-03-01T00:00:00"/>
    <n v="672.94999999995343"/>
    <n v="25.414127349730567"/>
    <n v="13.264158324494034"/>
    <n v="1.2430000000000001"/>
  </r>
  <r>
    <s v="leigh road/Pluto Road"/>
    <x v="43"/>
    <s v="2158892"/>
    <s v="February"/>
    <x v="1"/>
    <d v="2023-03-01T00:00:00"/>
    <n v="673.08333333337214"/>
    <n v="30.151578556392966"/>
    <n v="15.736732023169607"/>
    <n v="1.4750000000000001"/>
  </r>
  <r>
    <s v="Oxburgh Close"/>
    <x v="44"/>
    <s v="2158893"/>
    <s v="February"/>
    <x v="1"/>
    <d v="2023-03-01T00:00:00"/>
    <n v="673.06666666665114"/>
    <n v="20.34004308637131"/>
    <n v="10.615888875976676"/>
    <n v="0.995"/>
  </r>
  <r>
    <s v="Hadleigh Gardens"/>
    <x v="45"/>
    <s v="2158894"/>
    <s v="February"/>
    <x v="1"/>
    <d v="2023-03-01T00:00:00"/>
    <n v="673.10000000009313"/>
    <n v="20.298153320454777"/>
    <n v="10.594025741364707"/>
    <n v="0.99299999999999999"/>
  </r>
  <r>
    <s v="Woodside Avenue"/>
    <x v="46"/>
    <s v="2158895"/>
    <s v="February"/>
    <x v="1"/>
    <d v="2023-03-01T00:00:00"/>
    <n v="673.10000000009313"/>
    <n v="36.017468429648858"/>
    <n v="18.798261184576649"/>
    <n v="1.762"/>
  </r>
  <r>
    <s v="Belmont Road"/>
    <x v="47"/>
    <s v="2158896"/>
    <s v="February"/>
    <x v="1"/>
    <d v="2023-03-01T00:00:00"/>
    <n v="673.06666666665114"/>
    <n v="25.368837658479194"/>
    <n v="13.240520698579955"/>
    <n v="1.2410000000000001"/>
  </r>
  <r>
    <s v="Leigh Road / J13"/>
    <x v="48"/>
    <s v="2158897"/>
    <s v="February"/>
    <x v="1"/>
    <d v="2023-03-01T00:00:00"/>
    <n v="673.08333333337214"/>
    <n v="43.336506128510564"/>
    <n v="22.618218229911569"/>
    <n v="2.12"/>
  </r>
  <r>
    <s v="Steele Close (A)"/>
    <x v="49"/>
    <s v="2158898"/>
    <s v="February"/>
    <x v="1"/>
    <d v="2023-03-01T00:00:00"/>
    <n v="673.16666666662786"/>
    <n v="20.459656845755077"/>
    <n v="10.678317769183234"/>
    <n v="1.0009999999999999"/>
  </r>
  <r>
    <s v="Steele Close (B)"/>
    <x v="50"/>
    <s v="2158899"/>
    <s v="February"/>
    <x v="1"/>
    <d v="2023-03-01T00:00:00"/>
    <n v="673.16666666662786"/>
    <n v="23.218951225552214"/>
    <n v="12.118450535256898"/>
    <n v="1.1359999999999999"/>
  </r>
  <r>
    <s v="Steele Close (C)"/>
    <x v="51"/>
    <s v="2158900"/>
    <s v="February"/>
    <x v="1"/>
    <d v="2023-03-01T00:00:00"/>
    <n v="673.16666666662786"/>
    <n v="24.240912106958564"/>
    <n v="12.651833041210107"/>
    <n v="1.1859999999999999"/>
  </r>
  <r>
    <s v="Medina Close"/>
    <x v="52"/>
    <s v="2158901"/>
    <s v="February"/>
    <x v="1"/>
    <d v="2023-03-01T00:00:00"/>
    <n v="673.21666666679084"/>
    <n v="24.566114920897604"/>
    <n v="12.82156311111566"/>
    <n v="1.202"/>
  </r>
  <r>
    <s v="Porteous Crescent (A)"/>
    <x v="53"/>
    <s v="2158902"/>
    <s v="February"/>
    <x v="1"/>
    <d v="2023-03-01T00:00:00"/>
    <n v="673.23333333333721"/>
    <n v="20.764188740901997"/>
    <n v="10.837259259343423"/>
    <n v="1.016"/>
  </r>
  <r>
    <s v="Nuffield Hospital"/>
    <x v="54"/>
    <s v="2158903"/>
    <s v="February"/>
    <x v="1"/>
    <d v="2023-03-01T00:00:00"/>
    <n v="673.21666666661622"/>
    <n v="27.958773054739304"/>
    <n v="14.592261510824272"/>
    <n v="1.3680000000000001"/>
  </r>
  <r>
    <s v="Ashdown Road"/>
    <x v="55"/>
    <s v="2158904"/>
    <s v="February"/>
    <x v="1"/>
    <d v="2023-03-01T00:00:00"/>
    <n v="673.25000000005821"/>
    <n v="11.076684738209218"/>
    <n v="5.7811506984390491"/>
    <n v="0.54200000000000004"/>
  </r>
  <r>
    <s v="Chestnut Close"/>
    <x v="56"/>
    <s v="2158905"/>
    <s v="February"/>
    <x v="1"/>
    <d v="2023-03-01T00:00:00"/>
    <n v="673.33333333331393"/>
    <n v="28.383046039604778"/>
    <n v="14.813698350524415"/>
    <n v="1.389"/>
  </r>
  <r>
    <s v="Sparrow Square"/>
    <x v="57"/>
    <s v="2158906"/>
    <s v="February"/>
    <x v="1"/>
    <d v="2023-03-01T00:00:00"/>
    <n v="673.35000000003492"/>
    <n v="31.713028885421984"/>
    <n v="16.551685222036525"/>
    <n v="1.552"/>
  </r>
  <r>
    <s v="Dove Dale"/>
    <x v="58"/>
    <s v="2158907"/>
    <s v="February"/>
    <x v="1"/>
    <d v="2023-03-01T00:00:00"/>
    <n v="673.30000000004657"/>
    <n v="29.263163522944655"/>
    <n v="15.273049855399091"/>
    <n v="1.4319999999999999"/>
  </r>
  <r>
    <s v="Passfield Avenue"/>
    <x v="59"/>
    <s v="2158908"/>
    <s v="February"/>
    <x v="1"/>
    <d v="2023-03-01T00:00:00"/>
    <n v="673.31666666659294"/>
    <n v="30.631561672321979"/>
    <n v="15.987245131692056"/>
    <n v="1.4990000000000001"/>
  </r>
  <r>
    <s v="High Street Botley"/>
    <x v="0"/>
    <s v="2179820"/>
    <s v="March"/>
    <x v="2"/>
    <d v="2023-04-05T00:00:00"/>
    <n v="839.26666666672099"/>
    <n v="30.656918738579318"/>
    <n v="16.00047950865309"/>
    <n v="1.87"/>
  </r>
  <r>
    <s v="High Street Botley 2 (A)"/>
    <x v="1"/>
    <s v="2179821"/>
    <s v="March"/>
    <x v="2"/>
    <d v="2023-04-05T00:00:00"/>
    <n v="839.15000000002328"/>
    <n v="25.315969731274993"/>
    <n v="13.212927834694673"/>
    <n v="1.544"/>
  </r>
  <r>
    <s v="Kings Copse Avenue"/>
    <x v="2"/>
    <s v="2179822"/>
    <s v="March"/>
    <x v="2"/>
    <d v="2023-04-05T00:00:00"/>
    <n v="839.08333333331393"/>
    <n v="29.466588141822111"/>
    <n v="15.379221368383149"/>
    <n v="1.7969999999999999"/>
  </r>
  <r>
    <s v="Grange Road"/>
    <x v="3"/>
    <s v="2179823"/>
    <s v="March"/>
    <x v="2"/>
    <d v="2023-04-05T00:00:00"/>
    <n v="839.06666666659294"/>
    <n v="25.154504211030339"/>
    <n v="13.128655642500178"/>
    <n v="1.534"/>
  </r>
  <r>
    <s v="Pavilion Road"/>
    <x v="4"/>
    <s v="2179824"/>
    <s v="March"/>
    <x v="2"/>
    <d v="2023-04-05T00:00:00"/>
    <n v="839.01666666660458"/>
    <n v="17.891264376950531"/>
    <n v="9.3378206560284607"/>
    <n v="1.091"/>
  </r>
  <r>
    <s v="Winchester Street Railway Bridge"/>
    <x v="5"/>
    <s v="2179825"/>
    <s v="March"/>
    <x v="2"/>
    <d v="2023-04-05T00:00:00"/>
    <n v="839.3833333334187"/>
    <n v="14.096944185213903"/>
    <n v="7.3574865267295948"/>
    <n v="0.86"/>
  </r>
  <r>
    <s v="Upper Northam Close"/>
    <x v="6"/>
    <s v="2179826"/>
    <s v="March"/>
    <x v="2"/>
    <d v="2023-04-05T00:00:00"/>
    <n v="839.06666666676756"/>
    <n v="22.547225091368652"/>
    <n v="11.767862782551489"/>
    <n v="1.375"/>
  </r>
  <r>
    <s v="Bridge Road 2"/>
    <x v="8"/>
    <s v="2179828"/>
    <s v="March"/>
    <x v="2"/>
    <d v="2023-04-05T00:00:00"/>
    <n v="839.05000000004657"/>
    <n v="35.338352899110127"/>
    <n v="18.443816753189001"/>
    <n v="2.1549999999999998"/>
  </r>
  <r>
    <s v="Oakhill 2 (Bridge)"/>
    <x v="9"/>
    <s v="2179829"/>
    <s v="March"/>
    <x v="2"/>
    <d v="2023-04-05T00:00:00"/>
    <n v="839.04999999987194"/>
    <n v="42.553608247429182"/>
    <n v="22.209607644796026"/>
    <n v="2.5950000000000002"/>
  </r>
  <r>
    <s v="Oakhill (Prov)"/>
    <x v="10"/>
    <s v="2179830"/>
    <s v="March"/>
    <x v="2"/>
    <d v="2023-04-05T00:00:00"/>
    <n v="838.98333333333721"/>
    <n v="32.159636464768717"/>
    <n v="16.784778948209144"/>
    <n v="1.9610000000000001"/>
  </r>
  <r>
    <s v="Providence Hill 2"/>
    <x v="11"/>
    <s v="2179831"/>
    <s v="March"/>
    <x v="2"/>
    <d v="2023-04-05T00:00:00"/>
    <n v="838.89999999990687"/>
    <n v="22.125272380500729"/>
    <n v="11.547636941806227"/>
    <n v="1.349"/>
  </r>
  <r>
    <s v="Providence Hill 1"/>
    <x v="12"/>
    <s v="2179832"/>
    <s v="March"/>
    <x v="2"/>
    <d v="2023-04-05T00:00:00"/>
    <n v="838.81666666665114"/>
    <n v="35.545017385603387"/>
    <n v="18.551679220043521"/>
    <n v="2.1669999999999998"/>
  </r>
  <r>
    <s v="Providence Hill 3"/>
    <x v="13"/>
    <s v="2179833"/>
    <s v="March"/>
    <x v="2"/>
    <d v="2023-04-05T00:00:00"/>
    <n v="838.81666666665114"/>
    <n v="25.227612708379336"/>
    <n v="13.166812478277317"/>
    <n v="1.538"/>
  </r>
  <r>
    <s v="Hamble Lane 2 (Tesco)"/>
    <x v="14"/>
    <s v="2179834"/>
    <s v="March"/>
    <x v="2"/>
    <d v="2023-04-05T00:00:00"/>
    <n v="838.98333333333721"/>
    <n v="33.20921154571986"/>
    <n v="17.332573875636673"/>
    <n v="2.0249999999999999"/>
  </r>
  <r>
    <s v="Hamble Lane (Woodlands)"/>
    <x v="15"/>
    <s v="2179835"/>
    <s v="March"/>
    <x v="2"/>
    <d v="2023-04-05T00:00:00"/>
    <n v="838.94999999989523"/>
    <n v="27.929646582040558"/>
    <n v="14.577059802735157"/>
    <n v="1.7030000000000001"/>
  </r>
  <r>
    <s v="Hamble Primary School"/>
    <x v="18"/>
    <s v="2179838"/>
    <s v="March"/>
    <x v="2"/>
    <d v="2023-04-05T00:00:00"/>
    <n v="838.81666666665114"/>
    <n v="24.653512289137929"/>
    <n v="12.867177603934202"/>
    <n v="1.5029999999999999"/>
  </r>
  <r>
    <s v="Hound Parish Office"/>
    <x v="19"/>
    <s v="2179839"/>
    <s v="March"/>
    <x v="2"/>
    <d v="2023-04-05T00:00:00"/>
    <n v="838.31666666676756"/>
    <n v="16.773730690468966"/>
    <n v="8.754556727802175"/>
    <n v="1.022"/>
  </r>
  <r>
    <s v="Swaythling road"/>
    <x v="20"/>
    <s v="2179840"/>
    <s v="March"/>
    <x v="2"/>
    <d v="2023-04-05T00:00:00"/>
    <n v="838.28333333332557"/>
    <n v="23.947011949023029"/>
    <n v="12.498440474437906"/>
    <n v="1.4590000000000001"/>
  </r>
  <r>
    <s v="Allington Lane"/>
    <x v="21"/>
    <s v="2179841"/>
    <s v="March"/>
    <x v="2"/>
    <d v="2023-04-05T00:00:00"/>
    <n v="838.1166666666395"/>
    <n v="21.719120647484147"/>
    <n v="11.335657957977112"/>
    <n v="1.323"/>
  </r>
  <r>
    <s v="Jukes Walk"/>
    <x v="22"/>
    <s v="2179842"/>
    <s v="March"/>
    <x v="2"/>
    <d v="2023-04-05T00:00:00"/>
    <n v="838.1166666666395"/>
    <n v="18.140308628473154"/>
    <n v="9.4678019981592669"/>
    <n v="1.105"/>
  </r>
  <r>
    <s v="Botley Road"/>
    <x v="23"/>
    <s v="2179843"/>
    <s v="March"/>
    <x v="2"/>
    <d v="2023-04-05T00:00:00"/>
    <n v="838.09999999991851"/>
    <n v="28.450479656368358"/>
    <n v="14.848893348835261"/>
    <n v="1.7330000000000001"/>
  </r>
  <r>
    <s v="Wyvern School"/>
    <x v="24"/>
    <s v="2179844"/>
    <s v="March"/>
    <x v="2"/>
    <d v="2023-04-05T00:00:00"/>
    <n v="838.05000000010477"/>
    <n v="25.973077978637647"/>
    <n v="13.55588621014491"/>
    <n v="1.5820000000000001"/>
  </r>
  <r>
    <s v="Fair Oak Road/Sandy Lane"/>
    <x v="25"/>
    <s v="2179845"/>
    <s v="March"/>
    <x v="2"/>
    <d v="2023-04-05T00:00:00"/>
    <n v="837.96666666667443"/>
    <n v="26.79663630215974"/>
    <n v="13.985718320542663"/>
    <n v="1.6319999999999999"/>
  </r>
  <r>
    <s v="Fair Oak Road"/>
    <x v="26"/>
    <s v="2179846"/>
    <s v="March"/>
    <x v="2"/>
    <d v="2023-04-05T00:00:00"/>
    <n v="837.94999999995343"/>
    <n v="19.539602601588292"/>
    <n v="10.19812244341769"/>
    <n v="1.19"/>
  </r>
  <r>
    <s v="Bishopstoke Road"/>
    <x v="27"/>
    <s v="2179847"/>
    <s v="March"/>
    <x v="2"/>
    <d v="2023-04-05T00:00:00"/>
    <n v="837.9000000001397"/>
    <n v="31.98774555435676"/>
    <n v="16.695065529413757"/>
    <n v="1.948"/>
  </r>
  <r>
    <s v="Twyford Road"/>
    <x v="29"/>
    <s v="2179849"/>
    <s v="March"/>
    <x v="2"/>
    <d v="2023-04-05T00:00:00"/>
    <n v="837.8833333334187"/>
    <n v="25.272135341035355"/>
    <n v="13.190049760456866"/>
    <n v="1.5389999999999999"/>
  </r>
  <r>
    <s v="Campbell Road 4"/>
    <x v="31"/>
    <s v="2179851"/>
    <s v="March"/>
    <x v="2"/>
    <d v="2023-04-05T00:00:00"/>
    <n v="837.54999999987194"/>
    <n v="25.364331681694523"/>
    <n v="13.238168936166245"/>
    <n v="1.544"/>
  </r>
  <r>
    <s v="Campbell Road 3"/>
    <x v="32"/>
    <s v="2179852"/>
    <s v="March"/>
    <x v="2"/>
    <d v="2023-04-05T00:00:00"/>
    <n v="837.56666666659294"/>
    <n v="16.27950292514172"/>
    <n v="8.496609042349542"/>
    <n v="0.99099999999999999"/>
  </r>
  <r>
    <s v="Campbell Road"/>
    <x v="33"/>
    <s v="2179853"/>
    <s v="March"/>
    <x v="2"/>
    <d v="2023-04-05T00:00:00"/>
    <n v="837.3666666666395"/>
    <n v="40.618105967120464"/>
    <n v="21.199429001628634"/>
    <n v="2.472"/>
  </r>
  <r>
    <s v="Southampton Road Analyser (A)"/>
    <x v="34"/>
    <s v="2179854"/>
    <s v="March"/>
    <x v="2"/>
    <d v="2023-04-05T00:00:00"/>
    <n v="838.05000000010477"/>
    <n v="34.904401885324674"/>
    <n v="18.217328750169454"/>
    <n v="2.1259999999999999"/>
  </r>
  <r>
    <s v="Southampton Road Analyser (B)"/>
    <x v="35"/>
    <s v="2179855"/>
    <s v="March"/>
    <x v="2"/>
    <d v="2023-04-05T00:00:00"/>
    <n v="838.05000000010477"/>
    <n v="34.034254519415825"/>
    <n v="17.763180855645004"/>
    <n v="2.073"/>
  </r>
  <r>
    <s v="Southampton Road Analyser (C)"/>
    <x v="36"/>
    <s v="2179856"/>
    <s v="March"/>
    <x v="2"/>
    <d v="2023-04-05T00:00:00"/>
    <n v="838.04999999993015"/>
    <n v="34.231269017364582"/>
    <n v="17.86600679403162"/>
    <n v="2.085"/>
  </r>
  <r>
    <s v="Chestnut Avenue"/>
    <x v="37"/>
    <s v="2179857"/>
    <s v="March"/>
    <x v="2"/>
    <d v="2023-04-05T00:00:00"/>
    <n v="837.68333333346527"/>
    <n v="22.863685163443204"/>
    <n v="11.933029834782467"/>
    <n v="1.3919999999999999"/>
  </r>
  <r>
    <s v="Southampton Road 1"/>
    <x v="38"/>
    <s v="2179858"/>
    <s v="March"/>
    <x v="2"/>
    <d v="2023-04-05T00:00:00"/>
    <n v="837.70000000001164"/>
    <n v="49.586273128804372"/>
    <n v="25.880100797914601"/>
    <n v="3.0190000000000001"/>
  </r>
  <r>
    <s v="Southampton Road 2"/>
    <x v="39"/>
    <s v="2179859"/>
    <s v="March"/>
    <x v="2"/>
    <d v="2023-04-05T00:00:00"/>
    <n v="837.84999999997672"/>
    <n v="39.707897595036016"/>
    <n v="20.724372439997921"/>
    <n v="2.4180000000000001"/>
  </r>
  <r>
    <s v="The Point (A)"/>
    <x v="40"/>
    <s v="2179860"/>
    <s v="March"/>
    <x v="2"/>
    <d v="2023-04-05T00:00:00"/>
    <n v="837.96666666667443"/>
    <n v="20.245252794462601"/>
    <n v="10.566415863498227"/>
    <n v="1.2330000000000001"/>
  </r>
  <r>
    <s v="The Point (B)"/>
    <x v="41"/>
    <s v="2179861"/>
    <s v="March"/>
    <x v="2"/>
    <d v="2023-04-05T00:00:00"/>
    <n v="837.96666666667443"/>
    <n v="19.769087075858046"/>
    <n v="10.317895133537602"/>
    <n v="1.204"/>
  </r>
  <r>
    <s v="The Point (C)"/>
    <x v="42"/>
    <s v="2179862"/>
    <s v="March"/>
    <x v="2"/>
    <d v="2023-04-05T00:00:00"/>
    <n v="837.96666666667443"/>
    <n v="20.590062452762449"/>
    <n v="10.746379150711091"/>
    <n v="1.254"/>
  </r>
  <r>
    <s v="leigh road/Pluto Road"/>
    <x v="43"/>
    <s v="2179863"/>
    <s v="March"/>
    <x v="2"/>
    <d v="2023-04-05T00:00:00"/>
    <n v="837.83333333343035"/>
    <n v="24.780979908491261"/>
    <n v="12.933705588982914"/>
    <n v="1.5089999999999999"/>
  </r>
  <r>
    <s v="Oxburgh Close"/>
    <x v="44"/>
    <s v="2179864"/>
    <s v="March"/>
    <x v="2"/>
    <d v="2023-04-05T00:00:00"/>
    <n v="837.83333333343035"/>
    <n v="14.484310324247378"/>
    <n v="7.5596609207971701"/>
    <n v="0.88200000000000001"/>
  </r>
  <r>
    <s v="Hadleigh Gardens"/>
    <x v="45"/>
    <s v="2179865"/>
    <s v="March"/>
    <x v="2"/>
    <d v="2023-04-05T00:00:00"/>
    <n v="837.84999999997672"/>
    <n v="0.45981022856121112"/>
    <n v="0.23998446167077825"/>
    <n v="2.8000000000000001E-2"/>
  </r>
  <r>
    <s v="Woodside Avenue"/>
    <x v="46"/>
    <s v="2179866"/>
    <s v="March"/>
    <x v="2"/>
    <d v="2023-04-05T00:00:00"/>
    <n v="837.83333333325572"/>
    <n v="30.265968171874693"/>
    <n v="15.79643432770078"/>
    <n v="1.843"/>
  </r>
  <r>
    <s v="Belmont Road"/>
    <x v="47"/>
    <s v="2179867"/>
    <s v="March"/>
    <x v="2"/>
    <d v="2023-04-05T00:00:00"/>
    <n v="837.84999999997672"/>
    <n v="21.019896162798222"/>
    <n v="10.970718247807005"/>
    <n v="1.28"/>
  </r>
  <r>
    <s v="Leigh Road / J13"/>
    <x v="48"/>
    <s v="2179868"/>
    <s v="March"/>
    <x v="2"/>
    <d v="2023-04-05T00:00:00"/>
    <n v="837.81666666670935"/>
    <n v="37.590981718353333"/>
    <n v="19.619510291416145"/>
    <n v="2.2890000000000001"/>
  </r>
  <r>
    <s v="Steele Close (A)"/>
    <x v="49"/>
    <s v="2179869"/>
    <s v="March"/>
    <x v="2"/>
    <d v="2023-04-05T00:00:00"/>
    <n v="837.73333333327901"/>
    <n v="20.989975330257607"/>
    <n v="10.955101946898543"/>
    <n v="1.278"/>
  </r>
  <r>
    <s v="Steele Close (B)"/>
    <x v="50"/>
    <s v="2179870"/>
    <s v="March"/>
    <x v="2"/>
    <d v="2023-04-05T00:00:00"/>
    <n v="837.73333333327901"/>
    <n v="20.875006764285928"/>
    <n v="10.895097476140881"/>
    <n v="1.2709999999999999"/>
  </r>
  <r>
    <s v="Steele Close (C)"/>
    <x v="51"/>
    <s v="2179871"/>
    <s v="March"/>
    <x v="2"/>
    <d v="2023-04-05T00:00:00"/>
    <n v="837.73333333345363"/>
    <n v="20.250891691864037"/>
    <n v="10.569358920597097"/>
    <n v="1.2330000000000001"/>
  </r>
  <r>
    <s v="Medina Close"/>
    <x v="52"/>
    <s v="2179872"/>
    <s v="March"/>
    <x v="2"/>
    <d v="2023-04-05T00:00:00"/>
    <n v="837.69999999983702"/>
    <n v="20.251697505077356"/>
    <n v="10.569779491167722"/>
    <n v="1.2330000000000001"/>
  </r>
  <r>
    <s v="Porteous Crescent (A)"/>
    <x v="53"/>
    <s v="2179873"/>
    <s v="March"/>
    <x v="2"/>
    <d v="2023-04-05T00:00:00"/>
    <n v="837.70000000001164"/>
    <n v="20.859412677569246"/>
    <n v="10.886958599983949"/>
    <n v="1.27"/>
  </r>
  <r>
    <s v="Nuffield Hospital"/>
    <x v="54"/>
    <s v="2179874"/>
    <s v="March"/>
    <x v="2"/>
    <d v="2023-04-05T00:00:00"/>
    <n v="837.68333333346527"/>
    <n v="19.72649847794202"/>
    <n v="10.295667264061597"/>
    <n v="1.2010000000000001"/>
  </r>
  <r>
    <s v="Ashdown Road"/>
    <x v="55"/>
    <s v="2179875"/>
    <s v="March"/>
    <x v="2"/>
    <d v="2023-04-05T00:00:00"/>
    <n v="837.65000000002328"/>
    <n v="9.214826001312943"/>
    <n v="4.8094081426476736"/>
    <n v="0.56100000000000005"/>
  </r>
  <r>
    <s v="Chestnut Close"/>
    <x v="56"/>
    <s v="2179876"/>
    <s v="March"/>
    <x v="2"/>
    <d v="2023-04-05T00:00:00"/>
    <n v="837.56666666659294"/>
    <n v="23.44182711824141"/>
    <n v="12.234774070063366"/>
    <n v="1.427"/>
  </r>
  <r>
    <s v="Sparrow Square"/>
    <x v="57"/>
    <s v="2179877"/>
    <s v="March"/>
    <x v="2"/>
    <d v="2023-04-05T00:00:00"/>
    <n v="837.55000000004657"/>
    <n v="21.388834099455561"/>
    <n v="11.163274582179312"/>
    <n v="1.302"/>
  </r>
  <r>
    <s v="Dove Dale"/>
    <x v="58"/>
    <s v="2179878"/>
    <s v="March"/>
    <x v="2"/>
    <d v="2023-04-05T00:00:00"/>
    <n v="837.55000000004657"/>
    <n v="20.912431496625903"/>
    <n v="10.914630217445669"/>
    <n v="1.2729999999999999"/>
  </r>
  <r>
    <s v="Passfield Avenue"/>
    <x v="59"/>
    <s v="2179879"/>
    <s v="March"/>
    <x v="2"/>
    <d v="2023-04-05T00:00:00"/>
    <n v="837.50000000005821"/>
    <n v="24.462269850744569"/>
    <n v="12.767364222726812"/>
    <n v="1.4890000000000001"/>
  </r>
  <r>
    <s v="High Street Botley"/>
    <x v="0"/>
    <s v="2202853"/>
    <s v="April"/>
    <x v="3"/>
    <d v="2023-05-03T00:00:00"/>
    <n v="672.31666666665114"/>
    <n v="30.922703587100045"/>
    <n v="16.139198114352844"/>
    <n v="1.5109999999999999"/>
  </r>
  <r>
    <s v="High Street Botley 2 (A)"/>
    <x v="1"/>
    <s v="2202854"/>
    <s v="April"/>
    <x v="3"/>
    <d v="2023-05-03T00:00:00"/>
    <n v="672.33333333337214"/>
    <n v="29.243843827464847"/>
    <n v="15.262966507027583"/>
    <n v="1.429"/>
  </r>
  <r>
    <s v="Kings Copse Avenue"/>
    <x v="2"/>
    <s v="2202855"/>
    <s v="April"/>
    <x v="3"/>
    <d v="2023-05-03T00:00:00"/>
    <n v="672.33333333337214"/>
    <n v="29.428024789289328"/>
    <n v="15.359094357666665"/>
    <n v="1.4379999999999999"/>
  </r>
  <r>
    <s v="Grange Road"/>
    <x v="3"/>
    <s v="2202856"/>
    <s v="April"/>
    <x v="3"/>
    <d v="2023-05-03T00:00:00"/>
    <n v="672.35000000009313"/>
    <n v="28.854302074808228"/>
    <n v="15.059656615244378"/>
    <n v="1.41"/>
  </r>
  <r>
    <s v="Pavilion Road"/>
    <x v="4"/>
    <s v="2202857"/>
    <s v="April"/>
    <x v="3"/>
    <d v="2023-05-03T00:00:00"/>
    <n v="672.3833333333605"/>
    <n v="17.577742359268555"/>
    <n v="9.174187035108849"/>
    <n v="0.85899999999999999"/>
  </r>
  <r>
    <s v="Winchester Street Railway Bridge"/>
    <x v="5"/>
    <s v="2202858"/>
    <s v="April"/>
    <x v="3"/>
    <d v="2023-05-03T00:00:00"/>
    <n v="672.26666666666279"/>
    <n v="14.469872570408651"/>
    <n v="7.552125558668398"/>
    <n v="0.70699999999999996"/>
  </r>
  <r>
    <s v="Upper Northam Close"/>
    <x v="6"/>
    <s v="2202859"/>
    <s v="April"/>
    <x v="3"/>
    <d v="2023-05-03T00:00:00"/>
    <n v="672.3666666666395"/>
    <n v="20.545390907739662"/>
    <n v="10.723064148089595"/>
    <n v="1.004"/>
  </r>
  <r>
    <s v="Bridge Road"/>
    <x v="7"/>
    <s v="2202860"/>
    <s v="April"/>
    <x v="3"/>
    <d v="2023-05-03T00:00:00"/>
    <n v="672.3833333333605"/>
    <n v="23.921281511041844"/>
    <n v="12.485011227057329"/>
    <n v="1.169"/>
  </r>
  <r>
    <s v="Bridge Road 2"/>
    <x v="8"/>
    <s v="2202861"/>
    <s v="April"/>
    <x v="3"/>
    <d v="2023-05-03T00:00:00"/>
    <n v="672.3666666666395"/>
    <n v="40.661047543504694"/>
    <n v="21.221841097862576"/>
    <n v="1.9870000000000001"/>
  </r>
  <r>
    <s v="Oakhill 2 (Bridge)"/>
    <x v="9"/>
    <s v="2202862"/>
    <s v="April"/>
    <x v="3"/>
    <d v="2023-05-03T00:00:00"/>
    <n v="672.36666666681413"/>
    <n v="44.937926726478672"/>
    <n v="23.454032738245655"/>
    <n v="2.1960000000000002"/>
  </r>
  <r>
    <s v="Oakhill (Prov)"/>
    <x v="10"/>
    <s v="2202863"/>
    <s v="April"/>
    <x v="3"/>
    <d v="2023-05-03T00:00:00"/>
    <n v="672.3833333333605"/>
    <n v="33.518442356789166"/>
    <n v="17.49396782713422"/>
    <n v="1.6379999999999999"/>
  </r>
  <r>
    <s v="Providence Hill 2"/>
    <x v="11"/>
    <s v="2202864"/>
    <s v="April"/>
    <x v="3"/>
    <d v="2023-05-03T00:00:00"/>
    <n v="672.31666666665114"/>
    <n v="40.234305262897877"/>
    <n v="20.999115481679478"/>
    <n v="1.966"/>
  </r>
  <r>
    <s v="Providence Hill 1"/>
    <x v="12"/>
    <s v="2202865"/>
    <s v="April"/>
    <x v="3"/>
    <d v="2023-05-03T00:00:00"/>
    <n v="672.33333333337214"/>
    <n v="28.077364402576467"/>
    <n v="14.654156786313397"/>
    <n v="1.3720000000000001"/>
  </r>
  <r>
    <s v="Providence Hill 3"/>
    <x v="13"/>
    <s v="2202866"/>
    <s v="April"/>
    <x v="3"/>
    <d v="2023-05-03T00:00:00"/>
    <n v="672.33333333337214"/>
    <n v="24.35281606345918"/>
    <n v="12.710238028945293"/>
    <n v="1.19"/>
  </r>
  <r>
    <s v="Hamble Lane 2 (Tesco)"/>
    <x v="14"/>
    <s v="2202867"/>
    <s v="April"/>
    <x v="3"/>
    <d v="2023-05-03T00:00:00"/>
    <n v="672.48333333333721"/>
    <n v="36.214176311680376"/>
    <n v="18.900927093778904"/>
    <n v="1.77"/>
  </r>
  <r>
    <s v="Hamble Lane (Woodlands)"/>
    <x v="15"/>
    <s v="2202868"/>
    <s v="April"/>
    <x v="3"/>
    <d v="2023-05-03T00:00:00"/>
    <n v="672.45000000006985"/>
    <n v="25.617173024013994"/>
    <n v="13.370132058462419"/>
    <n v="1.252"/>
  </r>
  <r>
    <s v="Hamble Corner Fruit Farm"/>
    <x v="16"/>
    <s v="2202869"/>
    <s v="April"/>
    <x v="3"/>
    <d v="2023-05-03T00:00:00"/>
    <n v="672.3833333333605"/>
    <n v="27.359070470712524"/>
    <n v="14.279264337532632"/>
    <n v="1.337"/>
  </r>
  <r>
    <s v="Hamble Lane 4"/>
    <x v="17"/>
    <s v="2202870"/>
    <s v="April"/>
    <x v="3"/>
    <d v="2023-05-03T00:00:00"/>
    <n v="672.43333333334886"/>
    <n v="17.310435730927079"/>
    <n v="9.0346741810684126"/>
    <n v="0.84599999999999997"/>
  </r>
  <r>
    <s v="Hound Parish Office"/>
    <x v="19"/>
    <s v="2202872"/>
    <s v="April"/>
    <x v="3"/>
    <d v="2023-05-03T00:00:00"/>
    <n v="672.39999999990687"/>
    <n v="17.331756395005375"/>
    <n v="9.0458018763076069"/>
    <n v="0.84699999999999998"/>
  </r>
  <r>
    <s v="Swaythling road"/>
    <x v="20"/>
    <s v="2202873"/>
    <s v="April"/>
    <x v="3"/>
    <d v="2023-05-03T00:00:00"/>
    <n v="672.45000000006985"/>
    <n v="26.84483307308815"/>
    <n v="14.010873211423878"/>
    <n v="1.3120000000000001"/>
  </r>
  <r>
    <s v="Allington Lane"/>
    <x v="21"/>
    <s v="2202874"/>
    <s v="April"/>
    <x v="3"/>
    <d v="2023-05-03T00:00:00"/>
    <n v="672.46666666679084"/>
    <n v="6.2199900862484796"/>
    <n v="3.2463413811317743"/>
    <n v="0.30399999999999999"/>
  </r>
  <r>
    <s v="Jukes Walk"/>
    <x v="22"/>
    <s v="2202875"/>
    <s v="April"/>
    <x v="3"/>
    <d v="2023-05-03T00:00:00"/>
    <n v="672.51666666660458"/>
    <n v="22.504869767789742"/>
    <n v="11.745756663773353"/>
    <n v="1.1000000000000001"/>
  </r>
  <r>
    <s v="Botley Road"/>
    <x v="23"/>
    <s v="2202876"/>
    <s v="April"/>
    <x v="3"/>
    <d v="2023-05-03T00:00:00"/>
    <n v="672.48333333333721"/>
    <n v="29.544220674613822"/>
    <n v="15.419739391760867"/>
    <n v="1.444"/>
  </r>
  <r>
    <s v="Wyvern School"/>
    <x v="24"/>
    <s v="2202877"/>
    <s v="April"/>
    <x v="3"/>
    <d v="2023-05-03T00:00:00"/>
    <n v="672.44999999989523"/>
    <n v="23.816604952044752"/>
    <n v="12.430378367455507"/>
    <n v="1.1639999999999999"/>
  </r>
  <r>
    <s v="Fair Oak Road/Sandy Lane"/>
    <x v="25"/>
    <s v="2202878"/>
    <s v="April"/>
    <x v="3"/>
    <d v="2023-05-03T00:00:00"/>
    <n v="672.44999999989523"/>
    <n v="27.376819094360727"/>
    <n v="14.288527711044221"/>
    <n v="1.3380000000000001"/>
  </r>
  <r>
    <s v="Fair Oak Road"/>
    <x v="26"/>
    <s v="2202879"/>
    <s v="April"/>
    <x v="3"/>
    <d v="2023-05-03T00:00:00"/>
    <n v="672.50000000005821"/>
    <n v="17.758828252786568"/>
    <n v="9.2686995056297334"/>
    <n v="0.86799999999999999"/>
  </r>
  <r>
    <s v="Bishopstoke Road"/>
    <x v="27"/>
    <s v="2202880"/>
    <s v="April"/>
    <x v="3"/>
    <d v="2023-05-03T00:00:00"/>
    <n v="672.48333333333721"/>
    <n v="26.229702842697314"/>
    <n v="13.689824030635341"/>
    <n v="1.282"/>
  </r>
  <r>
    <s v="Bishopstoke Road 2"/>
    <x v="28"/>
    <s v="2202881"/>
    <s v="April"/>
    <x v="3"/>
    <d v="2023-05-03T00:00:00"/>
    <n v="672.50000000005821"/>
    <n v="32.162301858733279"/>
    <n v="16.786170072407767"/>
    <n v="1.5720000000000001"/>
  </r>
  <r>
    <s v="Twyford Road"/>
    <x v="29"/>
    <s v="2202882"/>
    <s v="April"/>
    <x v="3"/>
    <d v="2023-05-03T00:00:00"/>
    <n v="672.51666666660458"/>
    <n v="22.791295383016159"/>
    <n v="11.895248112221378"/>
    <n v="1.1140000000000001"/>
  </r>
  <r>
    <s v="Mill Street"/>
    <x v="30"/>
    <s v="2202883"/>
    <s v="April"/>
    <x v="3"/>
    <d v="2023-05-03T00:00:00"/>
    <n v="672.53333333332557"/>
    <n v="27.51663610230008"/>
    <n v="14.361501097233862"/>
    <n v="1.345"/>
  </r>
  <r>
    <s v="Campbell Road 4"/>
    <x v="31"/>
    <s v="2202884"/>
    <s v="April"/>
    <x v="3"/>
    <d v="2023-05-03T00:00:00"/>
    <n v="672.60000000003492"/>
    <n v="22.317973535532591"/>
    <n v="11.648211657376091"/>
    <n v="1.091"/>
  </r>
  <r>
    <s v="Campbell Road"/>
    <x v="33"/>
    <s v="2202886"/>
    <s v="April"/>
    <x v="3"/>
    <d v="2023-05-03T00:00:00"/>
    <n v="672.71666666673264"/>
    <n v="32.479189356585771"/>
    <n v="16.951560206986311"/>
    <n v="1.5880000000000001"/>
  </r>
  <r>
    <s v="Southampton Road Analyser (A)"/>
    <x v="34"/>
    <s v="2202887"/>
    <s v="April"/>
    <x v="3"/>
    <d v="2023-05-03T00:00:00"/>
    <n v="671.93333333329065"/>
    <n v="34.462342990378218"/>
    <n v="17.986609076397819"/>
    <n v="1.6830000000000001"/>
  </r>
  <r>
    <s v="Southampton Road Analyser (B)"/>
    <x v="35"/>
    <s v="2202888"/>
    <s v="April"/>
    <x v="3"/>
    <d v="2023-05-03T00:00:00"/>
    <n v="671.93333333329065"/>
    <n v="34.421389522772301"/>
    <n v="17.965234615225629"/>
    <n v="1.681"/>
  </r>
  <r>
    <s v="Southampton Road Analyser (C)"/>
    <x v="36"/>
    <s v="2202889"/>
    <s v="April"/>
    <x v="3"/>
    <d v="2023-05-03T00:00:00"/>
    <n v="671.93333333329065"/>
    <n v="35.260935608693579"/>
    <n v="18.403411069255522"/>
    <n v="1.722"/>
  </r>
  <r>
    <s v="Chestnut Avenue"/>
    <x v="37"/>
    <s v="2202890"/>
    <s v="April"/>
    <x v="3"/>
    <d v="2023-05-03T00:00:00"/>
    <n v="672.48333333333721"/>
    <n v="22.812885077696961"/>
    <n v="11.90651622009236"/>
    <n v="1.115"/>
  </r>
  <r>
    <s v="Southampton Road 2"/>
    <x v="39"/>
    <s v="2202892"/>
    <s v="April"/>
    <x v="3"/>
    <d v="2023-05-03T00:00:00"/>
    <n v="672.31666666665114"/>
    <n v="39.211052331491523"/>
    <n v="20.4650586281271"/>
    <n v="1.9159999999999999"/>
  </r>
  <r>
    <s v="The Point (A)"/>
    <x v="40"/>
    <s v="2202893"/>
    <s v="April"/>
    <x v="3"/>
    <d v="2023-05-03T00:00:00"/>
    <n v="672.26666666666279"/>
    <n v="21.612709242364268"/>
    <n v="11.280119646327906"/>
    <n v="1.056"/>
  </r>
  <r>
    <s v="The Point (B)"/>
    <x v="41"/>
    <s v="2202894"/>
    <s v="April"/>
    <x v="3"/>
    <d v="2023-05-03T00:00:00"/>
    <n v="672.26666666666279"/>
    <n v="22.329039567632019"/>
    <n v="11.653987248242181"/>
    <n v="1.091"/>
  </r>
  <r>
    <s v="The Point (C)"/>
    <x v="42"/>
    <s v="2202895"/>
    <s v="April"/>
    <x v="3"/>
    <d v="2023-05-03T00:00:00"/>
    <n v="672.26666666666279"/>
    <n v="22.062974018246855"/>
    <n v="11.515122138959738"/>
    <n v="1.0780000000000001"/>
  </r>
  <r>
    <s v="leigh road/pluto Road"/>
    <x v="43"/>
    <s v="2202896"/>
    <s v="April"/>
    <x v="3"/>
    <d v="2023-05-03T00:00:00"/>
    <n v="672.28333333320916"/>
    <n v="2.6401234598512451"/>
    <n v="1.3779349999223618"/>
    <n v="0.129"/>
  </r>
  <r>
    <s v="Oxburgh Close"/>
    <x v="44"/>
    <s v="2202897"/>
    <s v="April"/>
    <x v="3"/>
    <d v="2023-05-03T00:00:00"/>
    <n v="672.26666666666279"/>
    <n v="13.814941987306705"/>
    <n v="7.2103037512039174"/>
    <n v="0.67500000000000004"/>
  </r>
  <r>
    <s v="Hadleigh Gardens"/>
    <x v="45"/>
    <s v="2202898"/>
    <s v="April"/>
    <x v="3"/>
    <d v="2023-05-03T00:00:00"/>
    <n v="672.24999999994179"/>
    <n v="31.355579025662813"/>
    <n v="16.365124752433619"/>
    <n v="1.532"/>
  </r>
  <r>
    <s v="Woodside Avenue"/>
    <x v="46"/>
    <s v="2202899"/>
    <s v="April"/>
    <x v="3"/>
    <d v="2023-05-03T00:00:00"/>
    <n v="672.24999999994179"/>
    <n v="27.507766455933957"/>
    <n v="14.356871845477015"/>
    <n v="1.3440000000000001"/>
  </r>
  <r>
    <s v="Belmont Road"/>
    <x v="47"/>
    <s v="2202900"/>
    <s v="April"/>
    <x v="3"/>
    <d v="2023-05-03T00:00:00"/>
    <n v="672.23333333339542"/>
    <n v="19.628424158276562"/>
    <n v="10.244480249622423"/>
    <n v="0.95899999999999996"/>
  </r>
  <r>
    <s v="Leigh Road/J13"/>
    <x v="48"/>
    <s v="2202901"/>
    <s v="April"/>
    <x v="3"/>
    <d v="2023-05-03T00:00:00"/>
    <n v="672.21666666667443"/>
    <n v="37.374756155009116"/>
    <n v="19.506657700944217"/>
    <n v="1.8260000000000001"/>
  </r>
  <r>
    <s v="Steele Close (A)"/>
    <x v="49"/>
    <s v="2202902"/>
    <s v="April"/>
    <x v="3"/>
    <d v="2023-05-03T00:00:00"/>
    <n v="672.25000000011642"/>
    <n v="22.32959315730368"/>
    <n v="11.654276178133445"/>
    <n v="1.091"/>
  </r>
  <r>
    <s v="Steele Close (B)"/>
    <x v="50"/>
    <s v="2202903"/>
    <s v="April"/>
    <x v="3"/>
    <d v="2023-05-03T00:00:00"/>
    <n v="672.24999999994179"/>
    <n v="22.657066567499172"/>
    <n v="11.825191319154056"/>
    <n v="1.107"/>
  </r>
  <r>
    <s v="Steele Close (C)"/>
    <x v="51"/>
    <s v="2202904"/>
    <s v="April"/>
    <x v="3"/>
    <d v="2023-05-03T00:00:00"/>
    <n v="672.24999999994179"/>
    <n v="0.6344797322425243"/>
    <n v="0.33114808572156801"/>
    <n v="3.1E-2"/>
  </r>
  <r>
    <s v="Medina Close"/>
    <x v="52"/>
    <s v="2202905"/>
    <s v="April"/>
    <x v="3"/>
    <d v="2023-05-03T00:00:00"/>
    <n v="672.30000000010477"/>
    <n v="20.895342852889794"/>
    <n v="10.905711301090706"/>
    <n v="1.0209999999999999"/>
  </r>
  <r>
    <s v="Porteous Crescent (A)"/>
    <x v="53"/>
    <s v="2202906"/>
    <s v="April"/>
    <x v="3"/>
    <d v="2023-05-03T00:00:00"/>
    <n v="672.30000000010477"/>
    <n v="18.910182954035431"/>
    <n v="9.8696153204777826"/>
    <n v="0.92400000000000004"/>
  </r>
  <r>
    <s v="Nuffield Hospital"/>
    <x v="54"/>
    <s v="2202907"/>
    <s v="April"/>
    <x v="3"/>
    <d v="2023-05-03T00:00:00"/>
    <n v="672.31666666665114"/>
    <n v="19.789711693398903"/>
    <n v="10.328659547702976"/>
    <n v="0.96699999999999997"/>
  </r>
  <r>
    <s v="Ashdown Road"/>
    <x v="55"/>
    <s v="2202908"/>
    <s v="April"/>
    <x v="3"/>
    <d v="2023-05-03T00:00:00"/>
    <n v="672.29999999993015"/>
    <n v="7.6745872378410471"/>
    <n v="4.0055256982468936"/>
    <n v="0.375"/>
  </r>
  <r>
    <s v="Chestnut Close"/>
    <x v="56"/>
    <s v="2202909"/>
    <s v="April"/>
    <x v="3"/>
    <d v="2023-05-03T00:00:00"/>
    <n v="672.33333333337214"/>
    <n v="22.347290034703718"/>
    <n v="11.663512544208622"/>
    <n v="1.0920000000000001"/>
  </r>
  <r>
    <s v="Sparrow Square"/>
    <x v="57"/>
    <s v="2202910"/>
    <s v="April"/>
    <x v="3"/>
    <d v="2023-05-03T00:00:00"/>
    <n v="672.41666666662786"/>
    <n v="20.052774817202792"/>
    <n v="10.465957629020247"/>
    <n v="0.98"/>
  </r>
  <r>
    <s v="Dove Dale"/>
    <x v="58"/>
    <s v="2202911"/>
    <s v="April"/>
    <x v="3"/>
    <d v="2023-05-03T00:00:00"/>
    <n v="672.28333333338378"/>
    <n v="19.913489352206156"/>
    <n v="10.39326166607837"/>
    <n v="0.97299999999999998"/>
  </r>
  <r>
    <s v="Passfield Avenue"/>
    <x v="59"/>
    <s v="2202912"/>
    <s v="April"/>
    <x v="3"/>
    <d v="2023-05-03T00:00:00"/>
    <n v="672.39999999990687"/>
    <n v="26.60127900059857"/>
    <n v="13.88375730720176"/>
    <n v="1.3"/>
  </r>
  <r>
    <s v="High Street Botley"/>
    <x v="0"/>
    <s v="2219499"/>
    <s v="May"/>
    <x v="4"/>
    <d v="2023-05-31T00:00:00"/>
    <n v="670.25000000005821"/>
    <n v="30.073756061168595"/>
    <n v="15.696114854472128"/>
    <n v="1.4650000000000001"/>
  </r>
  <r>
    <s v="High Street Botley 2 (A)"/>
    <x v="1"/>
    <s v="2219500"/>
    <s v="May"/>
    <x v="4"/>
    <d v="2023-05-31T00:00:00"/>
    <n v="670.23333333333721"/>
    <n v="25.106565375242308"/>
    <n v="13.103635373299744"/>
    <n v="1.2230000000000001"/>
  </r>
  <r>
    <s v="Kings Copse Avenue"/>
    <x v="2"/>
    <s v="2219501"/>
    <s v="May"/>
    <x v="4"/>
    <d v="2023-05-31T00:00:00"/>
    <n v="670.23333333333721"/>
    <n v="26.091941612373645"/>
    <n v="13.617923597272258"/>
    <n v="1.2709999999999999"/>
  </r>
  <r>
    <s v="Grange Road"/>
    <x v="3"/>
    <s v="2219502"/>
    <s v="May"/>
    <x v="4"/>
    <d v="2023-05-31T00:00:00"/>
    <n v="670.21666666661622"/>
    <n v="24.429726705296144"/>
    <n v="12.750379282513645"/>
    <n v="1.19"/>
  </r>
  <r>
    <s v="Winchester Street Railway Bridge"/>
    <x v="5"/>
    <s v="2219504"/>
    <s v="May"/>
    <x v="4"/>
    <d v="2023-05-31T00:00:00"/>
    <n v="670.28333333332557"/>
    <n v="11.47467140761383"/>
    <n v="5.9888681668130639"/>
    <n v="0.55900000000000005"/>
  </r>
  <r>
    <s v="Upper Northam Close"/>
    <x v="6"/>
    <s v="2219505"/>
    <s v="May"/>
    <x v="4"/>
    <d v="2023-05-31T00:00:00"/>
    <n v="670.16666666662786"/>
    <n v="15.521219597116044"/>
    <n v="8.1008453012087909"/>
    <n v="0.75600000000000001"/>
  </r>
  <r>
    <s v="Bridge Road"/>
    <x v="7"/>
    <s v="2219506"/>
    <s v="May"/>
    <x v="4"/>
    <d v="2023-05-31T00:00:00"/>
    <n v="670.16666666662786"/>
    <n v="18.559765232530296"/>
    <n v="9.6867250691703006"/>
    <n v="0.90400000000000003"/>
  </r>
  <r>
    <s v="Bridge Road 2"/>
    <x v="8"/>
    <s v="2219507"/>
    <s v="May"/>
    <x v="4"/>
    <d v="2023-05-31T00:00:00"/>
    <n v="670.18333333334886"/>
    <n v="38.740493397328194"/>
    <n v="20.219464194847703"/>
    <n v="1.887"/>
  </r>
  <r>
    <s v="Oakhill 2 (Bridge)"/>
    <x v="9"/>
    <s v="2219508"/>
    <s v="May"/>
    <x v="4"/>
    <d v="2023-05-31T00:00:00"/>
    <n v="670.18333333317423"/>
    <n v="22.172619432498863"/>
    <n v="11.572348346815691"/>
    <n v="1.08"/>
  </r>
  <r>
    <s v="Oakhill (Prov)"/>
    <x v="10"/>
    <s v="2219509"/>
    <s v="May"/>
    <x v="4"/>
    <d v="2023-05-31T00:00:00"/>
    <n v="670.18333333334886"/>
    <n v="42.928654845688001"/>
    <n v="22.40535221591232"/>
    <n v="2.0910000000000002"/>
  </r>
  <r>
    <s v="Providence Hill 2"/>
    <x v="11"/>
    <s v="2219510"/>
    <s v="May"/>
    <x v="4"/>
    <d v="2023-05-31T00:00:00"/>
    <n v="670.15000000008149"/>
    <n v="35.888580168614602"/>
    <n v="18.730991737272756"/>
    <n v="1.748"/>
  </r>
  <r>
    <s v="Providence Hill 1"/>
    <x v="12"/>
    <s v="2219511"/>
    <s v="May"/>
    <x v="4"/>
    <d v="2023-05-31T00:00:00"/>
    <n v="670.23333333333721"/>
    <n v="25.18868006166992"/>
    <n v="13.146492725297454"/>
    <n v="1.2270000000000001"/>
  </r>
  <r>
    <s v="Providence Hill 3"/>
    <x v="13"/>
    <s v="2219512"/>
    <s v="May"/>
    <x v="4"/>
    <d v="2023-05-31T00:00:00"/>
    <n v="670.14999999990687"/>
    <n v="17.718446616431621"/>
    <n v="9.2476234950060654"/>
    <n v="0.86299999999999999"/>
  </r>
  <r>
    <s v="Hamble Lane 2 (Tesco)"/>
    <x v="14"/>
    <s v="2219513"/>
    <s v="May"/>
    <x v="4"/>
    <d v="2023-05-31T00:00:00"/>
    <n v="669.89999999996508"/>
    <n v="41.591244961936781"/>
    <n v="21.707330355916902"/>
    <n v="2.0249999999999999"/>
  </r>
  <r>
    <s v="Hamble Lane (Woodlands)"/>
    <x v="15"/>
    <s v="2219514"/>
    <s v="May"/>
    <x v="4"/>
    <d v="2023-05-31T00:00:00"/>
    <n v="669.91666666668607"/>
    <n v="28.486726707301077"/>
    <n v="14.867811433873214"/>
    <n v="1.387"/>
  </r>
  <r>
    <s v="Hamble Corner Fruit Farm"/>
    <x v="16"/>
    <s v="2219515"/>
    <s v="May"/>
    <x v="4"/>
    <d v="2023-05-31T00:00:00"/>
    <n v="669.93333333340706"/>
    <n v="30.72464523832879"/>
    <n v="16.035827368647595"/>
    <n v="1.496"/>
  </r>
  <r>
    <s v="Hamble Lane 4"/>
    <x v="17"/>
    <s v="2219516"/>
    <s v="May"/>
    <x v="4"/>
    <d v="2023-05-31T00:00:00"/>
    <n v="669.84999999997672"/>
    <n v="17.007467343435689"/>
    <n v="8.8765487178683138"/>
    <n v="0.82799999999999996"/>
  </r>
  <r>
    <s v="Hamble Primary School"/>
    <x v="18"/>
    <s v="2219517"/>
    <s v="May"/>
    <x v="4"/>
    <d v="2023-05-31T00:00:00"/>
    <n v="669.83333333325572"/>
    <n v="3.6562856431952482"/>
    <n v="1.9082910455090023"/>
    <n v="0.17799999999999999"/>
  </r>
  <r>
    <s v="Hound Parish Office"/>
    <x v="19"/>
    <s v="2219518"/>
    <s v="May"/>
    <x v="4"/>
    <d v="2023-05-31T00:00:00"/>
    <n v="669.85000000015134"/>
    <n v="14.398834067325252"/>
    <n v="7.5150490956812384"/>
    <n v="0.70099999999999996"/>
  </r>
  <r>
    <s v="Swaythling road"/>
    <x v="20"/>
    <s v="2219519"/>
    <s v="May"/>
    <x v="4"/>
    <d v="2023-05-31T00:00:00"/>
    <n v="669.81666666653473"/>
    <n v="19.57599392869081"/>
    <n v="10.21711582917057"/>
    <n v="0.95299999999999996"/>
  </r>
  <r>
    <s v="Allington Lane"/>
    <x v="21"/>
    <s v="2219520"/>
    <s v="May"/>
    <x v="4"/>
    <d v="2023-05-31T00:00:00"/>
    <n v="669.86666666652309"/>
    <n v="15.897889132169013"/>
    <n v="8.2974369165809048"/>
    <n v="0.77400000000000002"/>
  </r>
  <r>
    <s v="Jukes Walk"/>
    <x v="22"/>
    <s v="2219521"/>
    <s v="May"/>
    <x v="4"/>
    <d v="2023-05-31T00:00:00"/>
    <n v="669.89999999996508"/>
    <n v="17.745597850426361"/>
    <n v="9.2617942851912112"/>
    <n v="0.86399999999999999"/>
  </r>
  <r>
    <s v="Botley Road"/>
    <x v="23"/>
    <s v="2219522"/>
    <s v="May"/>
    <x v="4"/>
    <d v="2023-05-31T00:00:00"/>
    <n v="669.9000000001397"/>
    <n v="27.337257799665892"/>
    <n v="14.267879853687836"/>
    <n v="1.331"/>
  </r>
  <r>
    <s v="Wyvern School"/>
    <x v="24"/>
    <s v="2219523"/>
    <s v="May"/>
    <x v="4"/>
    <d v="2023-05-31T00:00:00"/>
    <n v="669.91666666668607"/>
    <n v="24.009360865778632"/>
    <n v="12.530981662723713"/>
    <n v="1.169"/>
  </r>
  <r>
    <s v="Fair Oak Road/Sandy Lane"/>
    <x v="25"/>
    <s v="2219524"/>
    <s v="May"/>
    <x v="4"/>
    <d v="2023-05-31T00:00:00"/>
    <n v="669.86666666669771"/>
    <n v="20.704227707005408"/>
    <n v="10.805964356474639"/>
    <n v="1.008"/>
  </r>
  <r>
    <s v="Fair Oak Road"/>
    <x v="26"/>
    <s v="2219525"/>
    <s v="May"/>
    <x v="4"/>
    <d v="2023-05-31T00:00:00"/>
    <n v="669.70000000001164"/>
    <n v="13.580258324622731"/>
    <n v="7.0878174971934929"/>
    <n v="0.66100000000000003"/>
  </r>
  <r>
    <s v="Bishopstoke Road"/>
    <x v="27"/>
    <s v="2219526"/>
    <s v="May"/>
    <x v="4"/>
    <d v="2023-05-31T00:00:00"/>
    <n v="669.68333333329065"/>
    <n v="23.791725442374776"/>
    <n v="12.417393237147587"/>
    <n v="1.1579999999999999"/>
  </r>
  <r>
    <s v="Bishopstoke Road 2"/>
    <x v="28"/>
    <s v="2219527"/>
    <s v="May"/>
    <x v="4"/>
    <d v="2023-05-31T00:00:00"/>
    <n v="669.65000000002328"/>
    <n v="24.943516762487"/>
    <n v="13.018536932404489"/>
    <n v="1.214"/>
  </r>
  <r>
    <s v="Twyford Road"/>
    <x v="29"/>
    <s v="2219528"/>
    <s v="May"/>
    <x v="4"/>
    <d v="2023-05-31T00:00:00"/>
    <n v="669.65000000002328"/>
    <n v="19.498679907413642"/>
    <n v="10.176764043535304"/>
    <n v="0.94899999999999995"/>
  </r>
  <r>
    <s v="Mill Street"/>
    <x v="30"/>
    <s v="2219529"/>
    <s v="May"/>
    <x v="4"/>
    <d v="2023-05-31T00:00:00"/>
    <n v="669.65000000002328"/>
    <n v="27.861127454639519"/>
    <n v="14.541298253987224"/>
    <n v="1.3560000000000001"/>
  </r>
  <r>
    <s v="Campbell Road 4"/>
    <x v="31"/>
    <s v="2219530"/>
    <s v="May"/>
    <x v="4"/>
    <d v="2023-05-31T00:00:00"/>
    <n v="669.61666666675592"/>
    <n v="15.328492421034868"/>
    <n v="8.0002570047154844"/>
    <n v="0.746"/>
  </r>
  <r>
    <s v="Campbell Road 3"/>
    <x v="32"/>
    <s v="2219531"/>
    <s v="May"/>
    <x v="4"/>
    <d v="2023-05-31T00:00:00"/>
    <n v="670.84999999991851"/>
    <n v="11.464978758293114"/>
    <n v="5.9838093728043393"/>
    <n v="0.55900000000000005"/>
  </r>
  <r>
    <s v="Campbell Road"/>
    <x v="33"/>
    <s v="2219532"/>
    <s v="May"/>
    <x v="4"/>
    <d v="2023-05-31T00:00:00"/>
    <n v="669.58333333331393"/>
    <n v="21.863710267579975"/>
    <n v="11.411122269091846"/>
    <n v="1.0640000000000001"/>
  </r>
  <r>
    <s v="Southampton Road Analyser (A)"/>
    <x v="34"/>
    <s v="2219533"/>
    <s v="May"/>
    <x v="4"/>
    <d v="2023-05-31T00:00:00"/>
    <n v="669.63333333330229"/>
    <n v="27.389238389169471"/>
    <n v="14.295009597687615"/>
    <n v="1.333"/>
  </r>
  <r>
    <s v="Southampton Road Analyser (B)"/>
    <x v="35"/>
    <s v="2219534"/>
    <s v="May"/>
    <x v="4"/>
    <d v="2023-05-31T00:00:00"/>
    <n v="669.63333333330229"/>
    <n v="26.135867390115205"/>
    <n v="13.64084936853612"/>
    <n v="1.272"/>
  </r>
  <r>
    <s v="Southampton Road Analyser (C)"/>
    <x v="36"/>
    <s v="2219535"/>
    <s v="May"/>
    <x v="4"/>
    <d v="2023-05-31T00:00:00"/>
    <n v="669.63333333347691"/>
    <n v="26.361885111249261"/>
    <n v="13.758812688543456"/>
    <n v="1.2829999999999999"/>
  </r>
  <r>
    <s v="Chestnut Avenue"/>
    <x v="37"/>
    <s v="2219536"/>
    <s v="May"/>
    <x v="4"/>
    <d v="2023-05-31T00:00:00"/>
    <n v="669.39999999990687"/>
    <n v="18.046611891248403"/>
    <n v="9.4188997344720278"/>
    <n v="0.878"/>
  </r>
  <r>
    <s v="Southampton Road"/>
    <x v="38"/>
    <s v="2219537"/>
    <s v="May"/>
    <x v="4"/>
    <d v="2023-05-31T00:00:00"/>
    <n v="671.43333333323244"/>
    <n v="34.651942113890925"/>
    <n v="18.085564777604869"/>
    <n v="1.6910000000000001"/>
  </r>
  <r>
    <s v="Southampton Road 2"/>
    <x v="39"/>
    <s v="2219538"/>
    <s v="May"/>
    <x v="4"/>
    <d v="2023-05-31T00:00:00"/>
    <n v="669.35000000009313"/>
    <n v="35.355912452374255"/>
    <n v="18.452981446959424"/>
    <n v="1.72"/>
  </r>
  <r>
    <s v="The Point (A)"/>
    <x v="40"/>
    <s v="2219539"/>
    <s v="May"/>
    <x v="4"/>
    <d v="2023-05-31T00:00:00"/>
    <n v="669.3666666666395"/>
    <n v="16.094761715054684"/>
    <n v="8.4001887865629872"/>
    <n v="0.78300000000000003"/>
  </r>
  <r>
    <s v="The Point (B)"/>
    <x v="41"/>
    <s v="2219540"/>
    <s v="May"/>
    <x v="4"/>
    <d v="2023-05-31T00:00:00"/>
    <n v="669.3666666666395"/>
    <n v="16.46475623723985"/>
    <n v="8.5932965747598384"/>
    <n v="0.80100000000000005"/>
  </r>
  <r>
    <s v="The Point (C)"/>
    <x v="42"/>
    <s v="2219541"/>
    <s v="May"/>
    <x v="4"/>
    <d v="2023-05-31T00:00:00"/>
    <n v="669.3666666666395"/>
    <n v="16.300314227379776"/>
    <n v="8.5074708911167942"/>
    <n v="0.79300000000000004"/>
  </r>
  <r>
    <s v="leigh road/pluto Road"/>
    <x v="43"/>
    <s v="2219542"/>
    <s v="May"/>
    <x v="4"/>
    <d v="2023-05-31T00:00:00"/>
    <n v="669.33333333337214"/>
    <n v="19.40512350597497"/>
    <n v="10.127935023995288"/>
    <n v="0.94399999999999995"/>
  </r>
  <r>
    <s v="Oxburgh Close"/>
    <x v="44"/>
    <s v="2219543"/>
    <s v="May"/>
    <x v="4"/>
    <d v="2023-05-31T00:00:00"/>
    <n v="669.34999999991851"/>
    <n v="10.236770000748239"/>
    <n v="5.3427818375512732"/>
    <n v="0.498"/>
  </r>
  <r>
    <s v="Hadleigh Gardens"/>
    <x v="45"/>
    <s v="2219544"/>
    <s v="May"/>
    <x v="4"/>
    <d v="2023-05-31T00:00:00"/>
    <n v="669.33333333337214"/>
    <n v="9.1475423306767603"/>
    <n v="4.7742914043198121"/>
    <n v="0.44500000000000001"/>
  </r>
  <r>
    <s v="Woodside Avenue"/>
    <x v="46"/>
    <s v="2219545"/>
    <s v="May"/>
    <x v="4"/>
    <d v="2023-05-31T00:00:00"/>
    <n v="669.35000000009313"/>
    <n v="25.345255845219452"/>
    <n v="13.228212862849402"/>
    <n v="1.2330000000000001"/>
  </r>
  <r>
    <s v="Belmont Road"/>
    <x v="47"/>
    <s v="2219546"/>
    <s v="May"/>
    <x v="4"/>
    <d v="2023-05-31T00:00:00"/>
    <n v="669.29999999993015"/>
    <n v="15.890791872106844"/>
    <n v="8.2937327098678733"/>
    <n v="0.77300000000000002"/>
  </r>
  <r>
    <s v="Leigh Road/J13"/>
    <x v="48"/>
    <s v="2219547"/>
    <s v="May"/>
    <x v="4"/>
    <d v="2023-05-31T00:00:00"/>
    <n v="669.33333333319752"/>
    <n v="27.0931703187306"/>
    <n v="14.140485552573383"/>
    <n v="1.3180000000000001"/>
  </r>
  <r>
    <s v="Steele Close (A)"/>
    <x v="49"/>
    <s v="2219548"/>
    <s v="May"/>
    <x v="4"/>
    <d v="2023-05-31T00:00:00"/>
    <n v="669.33333333319752"/>
    <n v="14.738849103588647"/>
    <n v="7.6925099705577491"/>
    <n v="0.71699999999999997"/>
  </r>
  <r>
    <s v="Steele Close (B)"/>
    <x v="50"/>
    <s v="2219549"/>
    <s v="May"/>
    <x v="4"/>
    <d v="2023-05-31T00:00:00"/>
    <n v="669.33333333337214"/>
    <n v="14.122160856572888"/>
    <n v="7.3706476286914873"/>
    <n v="0.68700000000000006"/>
  </r>
  <r>
    <s v="Steele Close (C)"/>
    <x v="51"/>
    <s v="2219550"/>
    <s v="May"/>
    <x v="4"/>
    <d v="2023-05-31T00:00:00"/>
    <n v="669.33333333337214"/>
    <n v="35.665136952189172"/>
    <n v="18.614372104482868"/>
    <n v="1.7350000000000001"/>
  </r>
  <r>
    <s v="Medina Close"/>
    <x v="52"/>
    <s v="2219551"/>
    <s v="May"/>
    <x v="4"/>
    <d v="2023-05-31T00:00:00"/>
    <n v="669.26666666666279"/>
    <n v="13.835751070823868"/>
    <n v="7.2211644419748788"/>
    <n v="0.67300000000000004"/>
  </r>
  <r>
    <s v="Porteous Crescent (A)"/>
    <x v="53"/>
    <s v="2219552"/>
    <s v="May"/>
    <x v="4"/>
    <d v="2023-05-31T00:00:00"/>
    <n v="669.29999999993015"/>
    <n v="14.677911250561818"/>
    <n v="7.6607052455959392"/>
    <n v="0.71399999999999997"/>
  </r>
  <r>
    <s v="Nuffield Hospital"/>
    <x v="54"/>
    <s v="2219553"/>
    <s v="May"/>
    <x v="4"/>
    <d v="2023-05-31T00:00:00"/>
    <n v="669.26666666666279"/>
    <n v="16.528891323837133"/>
    <n v="8.6267700020026794"/>
    <n v="0.80400000000000005"/>
  </r>
  <r>
    <s v="Ashdown Road"/>
    <x v="55"/>
    <s v="2219554"/>
    <s v="May"/>
    <x v="4"/>
    <d v="2023-05-31T00:00:00"/>
    <n v="669.28333333338378"/>
    <n v="5.6328401025968819"/>
    <n v="2.9398956694138216"/>
    <n v="0.27400000000000002"/>
  </r>
  <r>
    <s v="Chestnut Close"/>
    <x v="56"/>
    <s v="2219555"/>
    <s v="May"/>
    <x v="4"/>
    <d v="2023-05-31T00:00:00"/>
    <n v="669.23333333339542"/>
    <n v="16.961460875627253"/>
    <n v="8.8525369914547252"/>
    <n v="0.82499999999999996"/>
  </r>
  <r>
    <s v="Sparrow Square"/>
    <x v="57"/>
    <s v="2219556"/>
    <s v="May"/>
    <x v="4"/>
    <d v="2023-05-31T00:00:00"/>
    <n v="669.16666666668607"/>
    <n v="15.729466998754214"/>
    <n v="8.2095339241932219"/>
    <n v="0.76500000000000001"/>
  </r>
  <r>
    <s v="Dove Dale"/>
    <x v="58"/>
    <s v="2219557"/>
    <s v="May"/>
    <x v="4"/>
    <d v="2023-05-31T00:00:00"/>
    <n v="669.31666666665114"/>
    <n v="19.302822779452125"/>
    <n v="10.074542160465619"/>
    <n v="0.93899999999999995"/>
  </r>
  <r>
    <s v="Passfield Avenue"/>
    <x v="59"/>
    <s v="2219558"/>
    <s v="May"/>
    <x v="4"/>
    <d v="2023-05-31T00:00:00"/>
    <n v="669.19999999995343"/>
    <n v="20.416447997610508"/>
    <n v="10.655766178293584"/>
    <n v="0.9929999999999999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0">
  <r>
    <x v="0"/>
    <x v="0"/>
    <x v="0"/>
    <n v="2139242"/>
    <x v="0"/>
    <d v="2023-01-04T00:00:00"/>
    <d v="2023-02-01T00:00:00"/>
    <n v="673.26666666660458"/>
    <n v="33.678827606696835"/>
    <n v="17.577676203912755"/>
    <n v="1.6479999999999999"/>
    <m/>
    <n v="1"/>
    <m/>
  </r>
  <r>
    <x v="1"/>
    <x v="1"/>
    <x v="1"/>
    <n v="2139243"/>
    <x v="0"/>
    <d v="2023-01-04T00:00:00"/>
    <d v="2023-02-01T00:00:00"/>
    <n v="673.2666666667792"/>
    <n v="31.022123972665376"/>
    <n v="16.191087668405729"/>
    <n v="1.518"/>
    <m/>
    <n v="1"/>
    <m/>
  </r>
  <r>
    <x v="2"/>
    <x v="2"/>
    <x v="2"/>
    <n v="2139244"/>
    <x v="0"/>
    <d v="2023-01-04T00:00:00"/>
    <d v="2023-02-01T00:00:00"/>
    <n v="673.28333333332557"/>
    <n v="36.947702057083873"/>
    <n v="19.283769340857972"/>
    <n v="1.8080000000000001"/>
    <m/>
    <n v="1"/>
    <m/>
  </r>
  <r>
    <x v="3"/>
    <x v="3"/>
    <x v="3"/>
    <n v="2139245"/>
    <x v="0"/>
    <d v="2023-01-04T00:00:00"/>
    <d v="2023-02-01T00:00:00"/>
    <n v="673.30000000004657"/>
    <n v="34.637613248178212"/>
    <n v="18.078086246439568"/>
    <n v="1.6950000000000001"/>
    <m/>
    <n v="1"/>
    <m/>
  </r>
  <r>
    <x v="4"/>
    <x v="4"/>
    <x v="4"/>
    <n v="2139246"/>
    <x v="0"/>
    <d v="2023-01-04T00:00:00"/>
    <d v="2023-02-01T00:00:00"/>
    <n v="673.2666666667792"/>
    <n v="21.131011981380766"/>
    <n v="11.028711890073469"/>
    <n v="1.034"/>
    <m/>
    <n v="1"/>
    <m/>
  </r>
  <r>
    <x v="5"/>
    <x v="5"/>
    <x v="5"/>
    <n v="2139247"/>
    <x v="0"/>
    <d v="2023-01-04T00:00:00"/>
    <d v="2023-02-01T00:00:00"/>
    <n v="672.79999999998836"/>
    <n v="22.229537752675771"/>
    <n v="11.602055194507187"/>
    <n v="1.087"/>
    <m/>
    <n v="1"/>
    <m/>
  </r>
  <r>
    <x v="6"/>
    <x v="6"/>
    <x v="6"/>
    <n v="2139248"/>
    <x v="0"/>
    <d v="2023-01-04T00:00:00"/>
    <d v="2023-02-01T00:00:00"/>
    <n v="673.16666666680248"/>
    <n v="30.454434265901259"/>
    <n v="15.894798677401493"/>
    <n v="1.49"/>
    <m/>
    <n v="1"/>
    <m/>
  </r>
  <r>
    <x v="7"/>
    <x v="7"/>
    <x v="7"/>
    <n v="2139249"/>
    <x v="0"/>
    <d v="2023-01-04T00:00:00"/>
    <d v="2023-02-01T00:00:00"/>
    <n v="673.15000000008149"/>
    <n v="30.680025254397233"/>
    <n v="16.012539276825279"/>
    <n v="1.5009999999999999"/>
    <m/>
    <n v="2"/>
    <m/>
  </r>
  <r>
    <x v="8"/>
    <x v="8"/>
    <x v="8"/>
    <n v="2139250"/>
    <x v="0"/>
    <d v="2023-01-04T00:00:00"/>
    <d v="2023-02-01T00:00:00"/>
    <n v="673.18333333334886"/>
    <n v="39.589784357900598"/>
    <n v="20.662726700365656"/>
    <n v="1.9370000000000001"/>
    <m/>
    <n v="2"/>
    <m/>
  </r>
  <r>
    <x v="9"/>
    <x v="9"/>
    <x v="9"/>
    <n v="2139251"/>
    <x v="0"/>
    <d v="2023-01-04T00:00:00"/>
    <d v="2023-02-01T00:00:00"/>
    <n v="673.23333333333721"/>
    <n v="48.763144031291496"/>
    <n v="25.450492709442326"/>
    <n v="2.3860000000000001"/>
    <m/>
    <n v="2"/>
    <m/>
  </r>
  <r>
    <x v="10"/>
    <x v="10"/>
    <x v="10"/>
    <n v="2139252"/>
    <x v="0"/>
    <d v="2023-01-04T00:00:00"/>
    <d v="2023-02-01T00:00:00"/>
    <n v="673.28333333332557"/>
    <n v="37.84687179741114"/>
    <n v="19.753064612427526"/>
    <n v="1.8520000000000001"/>
    <m/>
    <n v="2"/>
    <m/>
  </r>
  <r>
    <x v="11"/>
    <x v="11"/>
    <x v="11"/>
    <n v="2139253"/>
    <x v="0"/>
    <d v="2023-01-04T00:00:00"/>
    <d v="2023-02-01T00:00:00"/>
    <n v="673.29999999987194"/>
    <n v="43.608652903617383"/>
    <n v="22.760257256585273"/>
    <n v="2.1339999999999999"/>
    <m/>
    <n v="2"/>
    <m/>
  </r>
  <r>
    <x v="12"/>
    <x v="12"/>
    <x v="12"/>
    <n v="2139254"/>
    <x v="0"/>
    <d v="2023-01-04T00:00:00"/>
    <d v="2023-02-01T00:00:00"/>
    <n v="673.18333333334886"/>
    <n v="31.455177143422311"/>
    <n v="16.417107068592021"/>
    <n v="1.5389999999999999"/>
    <m/>
    <n v="2"/>
    <m/>
  </r>
  <r>
    <x v="13"/>
    <x v="13"/>
    <x v="13"/>
    <n v="2139255"/>
    <x v="0"/>
    <d v="2023-01-04T00:00:00"/>
    <d v="2023-02-01T00:00:00"/>
    <n v="673.20000000006985"/>
    <n v="32.823758169931239"/>
    <n v="17.131397792239685"/>
    <n v="1.6060000000000001"/>
    <m/>
    <n v="2"/>
    <m/>
  </r>
  <r>
    <x v="14"/>
    <x v="14"/>
    <x v="14"/>
    <n v="2139256"/>
    <x v="0"/>
    <d v="2023-01-04T00:00:00"/>
    <d v="2023-02-01T00:00:00"/>
    <n v="673.45000000001164"/>
    <n v="38.879466924047144"/>
    <n v="20.291997350755295"/>
    <n v="1.903"/>
    <m/>
    <n v="2"/>
    <m/>
  </r>
  <r>
    <x v="15"/>
    <x v="15"/>
    <x v="15"/>
    <n v="2139257"/>
    <x v="0"/>
    <d v="2023-01-04T00:00:00"/>
    <d v="2023-02-01T00:00:00"/>
    <n v="673.46666666673264"/>
    <n v="34.343019699066126"/>
    <n v="17.924331784481279"/>
    <n v="1.681"/>
    <m/>
    <n v="2"/>
    <m/>
  </r>
  <r>
    <x v="16"/>
    <x v="16"/>
    <x v="16"/>
    <n v="2139258"/>
    <x v="0"/>
    <d v="2023-01-04T00:00:00"/>
    <d v="2023-02-01T00:00:00"/>
    <n v="673.48333333345363"/>
    <n v="28.43801331386064"/>
    <n v="14.842386907025388"/>
    <n v="1.3919999999999999"/>
    <m/>
    <n v="2"/>
    <m/>
  </r>
  <r>
    <x v="17"/>
    <x v="17"/>
    <x v="17"/>
    <n v="2139259"/>
    <x v="0"/>
    <d v="2023-01-04T00:00:00"/>
    <d v="2023-02-01T00:00:00"/>
    <n v="673.51666666654637"/>
    <n v="25.188459082927469"/>
    <n v="13.146377391924567"/>
    <n v="1.2330000000000001"/>
    <m/>
    <n v="2"/>
    <m/>
  </r>
  <r>
    <x v="18"/>
    <x v="18"/>
    <x v="18"/>
    <n v="2139260"/>
    <x v="0"/>
    <d v="2023-01-04T00:00:00"/>
    <d v="2023-02-01T00:00:00"/>
    <n v="673.54999999998836"/>
    <n v="27.679377922946063"/>
    <n v="14.446439416986463"/>
    <n v="1.355"/>
    <m/>
    <n v="2"/>
    <m/>
  </r>
  <r>
    <x v="19"/>
    <x v="19"/>
    <x v="19"/>
    <n v="2139261"/>
    <x v="0"/>
    <d v="2023-01-04T00:00:00"/>
    <d v="2023-02-01T00:00:00"/>
    <n v="673.56666666670935"/>
    <n v="21.080746276041619"/>
    <n v="11.002477179562431"/>
    <n v="1.032"/>
    <m/>
    <n v="2"/>
    <m/>
  </r>
  <r>
    <x v="20"/>
    <x v="20"/>
    <x v="20"/>
    <n v="2139262"/>
    <x v="0"/>
    <d v="2023-01-04T00:00:00"/>
    <d v="2023-02-01T00:00:00"/>
    <n v="673.51666666672099"/>
    <n v="32.481467917148656"/>
    <n v="16.952749434837504"/>
    <n v="1.59"/>
    <m/>
    <n v="3"/>
    <m/>
  </r>
  <r>
    <x v="21"/>
    <x v="21"/>
    <x v="21"/>
    <n v="2139263"/>
    <x v="0"/>
    <d v="2023-01-04T00:00:00"/>
    <d v="2023-02-01T00:00:00"/>
    <n v="673.5"/>
    <n v="29.193186340014847"/>
    <n v="15.236527317335517"/>
    <n v="1.429"/>
    <m/>
    <n v="3"/>
    <m/>
  </r>
  <r>
    <x v="22"/>
    <x v="22"/>
    <x v="22"/>
    <n v="2139264"/>
    <x v="0"/>
    <d v="2023-01-04T00:00:00"/>
    <d v="2023-02-01T00:00:00"/>
    <n v="673.53333333344199"/>
    <n v="25.698538057998427"/>
    <n v="13.412598151356173"/>
    <n v="1.258"/>
    <m/>
    <n v="3"/>
    <m/>
  </r>
  <r>
    <x v="23"/>
    <x v="23"/>
    <x v="23"/>
    <n v="2139265"/>
    <x v="0"/>
    <d v="2023-01-04T00:00:00"/>
    <d v="2023-02-01T00:00:00"/>
    <n v="673.54999999998836"/>
    <n v="37.525473981145332"/>
    <n v="19.585320449449547"/>
    <n v="1.837"/>
    <m/>
    <n v="4"/>
    <m/>
  </r>
  <r>
    <x v="24"/>
    <x v="24"/>
    <x v="24"/>
    <n v="2139266"/>
    <x v="0"/>
    <d v="2023-01-04T00:00:00"/>
    <d v="2023-02-01T00:00:00"/>
    <n v="670.69999999995343"/>
    <n v="31.530614283586502"/>
    <n v="16.456479271182936"/>
    <n v="1.5369999999999999"/>
    <m/>
    <n v="4"/>
    <m/>
  </r>
  <r>
    <x v="25"/>
    <x v="25"/>
    <x v="25"/>
    <n v="2139267"/>
    <x v="0"/>
    <d v="2023-01-04T00:00:00"/>
    <d v="2023-02-01T00:00:00"/>
    <n v="670.73333333339542"/>
    <n v="36.43174237153027"/>
    <n v="19.014479317082603"/>
    <n v="1.776"/>
    <m/>
    <n v="4"/>
    <m/>
  </r>
  <r>
    <x v="26"/>
    <x v="26"/>
    <x v="26"/>
    <n v="2139268"/>
    <x v="0"/>
    <d v="2023-01-04T00:00:00"/>
    <d v="2023-02-01T00:00:00"/>
    <n v="670.73333333339542"/>
    <n v="23.528833614946635"/>
    <n v="12.280184558949184"/>
    <n v="1.147"/>
    <m/>
    <n v="4"/>
    <m/>
  </r>
  <r>
    <x v="27"/>
    <x v="27"/>
    <x v="27"/>
    <n v="2139269"/>
    <x v="0"/>
    <d v="2023-01-04T00:00:00"/>
    <d v="2023-02-01T00:00:00"/>
    <n v="670.68333333340706"/>
    <n v="37.603807559450154"/>
    <n v="19.626204362969808"/>
    <n v="1.833"/>
    <m/>
    <n v="5"/>
    <m/>
  </r>
  <r>
    <x v="28"/>
    <x v="28"/>
    <x v="28"/>
    <n v="2139270"/>
    <x v="0"/>
    <d v="2023-01-04T00:00:00"/>
    <d v="2023-02-01T00:00:00"/>
    <n v="670.71666666667443"/>
    <n v="38.237868946151686"/>
    <n v="19.957134105507144"/>
    <n v="1.8640000000000001"/>
    <m/>
    <n v="5"/>
    <m/>
  </r>
  <r>
    <x v="29"/>
    <x v="29"/>
    <x v="29"/>
    <n v="2139271"/>
    <x v="0"/>
    <d v="2023-01-04T00:00:00"/>
    <d v="2023-02-01T00:00:00"/>
    <n v="670.71666666667443"/>
    <n v="32.00164997639304"/>
    <n v="16.702322534651902"/>
    <n v="1.56"/>
    <m/>
    <n v="5"/>
    <m/>
  </r>
  <r>
    <x v="30"/>
    <x v="30"/>
    <x v="30"/>
    <n v="2139272"/>
    <x v="0"/>
    <d v="2023-01-04T00:00:00"/>
    <d v="2023-02-01T00:00:00"/>
    <n v="670.69999999995343"/>
    <n v="34.09491277769731"/>
    <n v="17.794839654330538"/>
    <n v="1.6619999999999999"/>
    <m/>
    <n v="5"/>
    <m/>
  </r>
  <r>
    <x v="31"/>
    <x v="31"/>
    <x v="31"/>
    <n v="2139273"/>
    <x v="0"/>
    <d v="2023-01-04T00:00:00"/>
    <d v="2023-02-01T00:00:00"/>
    <n v="666.01666666672099"/>
    <n v="32.888558344383092"/>
    <n v="17.165218342579902"/>
    <n v="1.5920000000000001"/>
    <m/>
    <n v="5"/>
    <m/>
  </r>
  <r>
    <x v="32"/>
    <x v="32"/>
    <x v="32"/>
    <n v="2139274"/>
    <x v="0"/>
    <d v="2023-01-04T00:00:00"/>
    <d v="2023-02-01T00:00:00"/>
    <n v="666.04999999998836"/>
    <n v="23.343097365063088"/>
    <n v="12.183244971327291"/>
    <n v="1.1299999999999999"/>
    <m/>
    <n v="5"/>
    <m/>
  </r>
  <r>
    <x v="33"/>
    <x v="33"/>
    <x v="33"/>
    <n v="2139275"/>
    <x v="0"/>
    <d v="2023-01-04T00:00:00"/>
    <d v="2023-02-01T00:00:00"/>
    <n v="666.04999999998836"/>
    <n v="44.455173035058209"/>
    <n v="23.2020736091118"/>
    <n v="2.1520000000000001"/>
    <m/>
    <n v="5"/>
    <m/>
  </r>
  <r>
    <x v="34"/>
    <x v="34"/>
    <x v="34"/>
    <n v="2139276"/>
    <x v="0"/>
    <d v="2023-01-04T00:00:00"/>
    <d v="2023-02-01T00:00:00"/>
    <n v="670.56666666653473"/>
    <n v="35.53798478899143"/>
    <n v="18.548008762521626"/>
    <n v="1.732"/>
    <m/>
    <n v="5"/>
    <m/>
  </r>
  <r>
    <x v="35"/>
    <x v="35"/>
    <x v="35"/>
    <n v="2139277"/>
    <x v="0"/>
    <d v="2023-01-04T00:00:00"/>
    <d v="2023-02-01T00:00:00"/>
    <n v="670.51666666672099"/>
    <n v="36.094674753296765"/>
    <n v="18.838556760593303"/>
    <n v="1.7589999999999999"/>
    <m/>
    <n v="5"/>
    <m/>
  </r>
  <r>
    <x v="36"/>
    <x v="36"/>
    <x v="36"/>
    <n v="2139278"/>
    <x v="0"/>
    <d v="2023-01-04T00:00:00"/>
    <d v="2023-02-01T00:00:00"/>
    <n v="670.51666666672099"/>
    <n v="37.346394571347425"/>
    <n v="19.49185520425231"/>
    <n v="1.82"/>
    <m/>
    <n v="5"/>
    <m/>
  </r>
  <r>
    <x v="37"/>
    <x v="37"/>
    <x v="37"/>
    <n v="2139279"/>
    <x v="0"/>
    <d v="2023-01-04T00:00:00"/>
    <d v="2023-02-01T00:00:00"/>
    <n v="670.79999999993015"/>
    <n v="29.085065593324433"/>
    <n v="15.180096864991876"/>
    <n v="1.4179999999999999"/>
    <m/>
    <n v="5"/>
    <m/>
  </r>
  <r>
    <x v="38"/>
    <x v="38"/>
    <x v="38"/>
    <n v="2139280"/>
    <x v="0"/>
    <d v="2023-01-04T00:00:00"/>
    <d v="2023-02-01T00:00:00"/>
    <n v="670.75000000011642"/>
    <n v="48.697526649264752"/>
    <n v="25.41624564157868"/>
    <n v="2.3740000000000001"/>
    <m/>
    <n v="5"/>
    <m/>
  </r>
  <r>
    <x v="39"/>
    <x v="39"/>
    <x v="39"/>
    <n v="2139281"/>
    <x v="0"/>
    <d v="2023-01-04T00:00:00"/>
    <d v="2023-02-01T00:00:00"/>
    <n v="670.43333333329065"/>
    <n v="44.698108685927373"/>
    <n v="23.328866746308652"/>
    <n v="2.1779999999999999"/>
    <m/>
    <n v="5"/>
    <m/>
  </r>
  <r>
    <x v="40"/>
    <x v="40"/>
    <x v="40"/>
    <n v="2139282"/>
    <x v="0"/>
    <d v="2023-01-04T00:00:00"/>
    <d v="2023-02-01T00:00:00"/>
    <n v="670.61666666652309"/>
    <n v="26.548916668743413"/>
    <n v="13.856428323978816"/>
    <n v="1.294"/>
    <m/>
    <n v="6"/>
    <m/>
  </r>
  <r>
    <x v="41"/>
    <x v="41"/>
    <x v="41"/>
    <n v="2139283"/>
    <x v="0"/>
    <d v="2023-01-04T00:00:00"/>
    <d v="2023-02-01T00:00:00"/>
    <n v="670.61666666669771"/>
    <n v="26.672018291620905"/>
    <n v="13.920677605230118"/>
    <n v="1.3"/>
    <m/>
    <n v="6"/>
    <m/>
  </r>
  <r>
    <x v="42"/>
    <x v="42"/>
    <x v="42"/>
    <n v="2139284"/>
    <x v="0"/>
    <d v="2023-01-04T00:00:00"/>
    <d v="2023-02-01T00:00:00"/>
    <n v="670.61666666669771"/>
    <n v="25.174281879860654"/>
    <n v="13.138978016628734"/>
    <n v="1.2270000000000001"/>
    <m/>
    <n v="6"/>
    <m/>
  </r>
  <r>
    <x v="43"/>
    <x v="43"/>
    <x v="43"/>
    <n v="2139285"/>
    <x v="0"/>
    <d v="2023-01-04T00:00:00"/>
    <d v="2023-02-01T00:00:00"/>
    <n v="670.59999999997672"/>
    <n v="31.555833581868082"/>
    <n v="16.469641744190024"/>
    <n v="1.538"/>
    <m/>
    <n v="6"/>
    <m/>
  </r>
  <r>
    <x v="44"/>
    <x v="44"/>
    <x v="44"/>
    <n v="2139286"/>
    <x v="0"/>
    <d v="2023-01-04T00:00:00"/>
    <d v="2023-02-01T00:00:00"/>
    <n v="670.58333333325572"/>
    <n v="21.071941841682566"/>
    <n v="10.997881963299879"/>
    <n v="1.0269999999999999"/>
    <m/>
    <n v="6"/>
    <m/>
  </r>
  <r>
    <x v="45"/>
    <x v="45"/>
    <x v="45"/>
    <n v="2139287"/>
    <x v="0"/>
    <d v="2023-01-04T00:00:00"/>
    <d v="2023-02-01T00:00:00"/>
    <n v="670.54999999998836"/>
    <n v="22.201533069868407"/>
    <n v="11.587438971747604"/>
    <n v="1.0820000000000001"/>
    <m/>
    <n v="6"/>
    <m/>
  </r>
  <r>
    <x v="46"/>
    <x v="46"/>
    <x v="46"/>
    <n v="2139288"/>
    <x v="0"/>
    <d v="2023-01-04T00:00:00"/>
    <d v="2023-02-01T00:00:00"/>
    <n v="670.54999999998836"/>
    <n v="39.211764969055935"/>
    <n v="20.465430568400802"/>
    <n v="1.911"/>
    <m/>
    <n v="6"/>
    <m/>
  </r>
  <r>
    <x v="47"/>
    <x v="47"/>
    <x v="47"/>
    <n v="2139289"/>
    <x v="0"/>
    <d v="2023-01-04T00:00:00"/>
    <d v="2023-02-01T00:00:00"/>
    <n v="670.56666666670935"/>
    <n v="23.267941541977937"/>
    <n v="12.144019593934205"/>
    <n v="1.1339999999999999"/>
    <m/>
    <n v="6"/>
    <m/>
  </r>
  <r>
    <x v="48"/>
    <x v="48"/>
    <x v="48"/>
    <n v="2139290"/>
    <x v="0"/>
    <d v="2023-01-04T00:00:00"/>
    <d v="2023-02-01T00:00:00"/>
    <n v="670.59999999997672"/>
    <n v="36.603125559201985"/>
    <n v="19.103927744886214"/>
    <n v="1.784"/>
    <m/>
    <n v="6"/>
    <m/>
  </r>
  <r>
    <x v="49"/>
    <x v="49"/>
    <x v="49"/>
    <n v="2139291"/>
    <x v="0"/>
    <d v="2023-01-04T00:00:00"/>
    <d v="2023-02-01T00:00:00"/>
    <n v="670.58333333343035"/>
    <n v="22.26198334782827"/>
    <n v="11.618989221204734"/>
    <n v="1.085"/>
    <m/>
    <n v="6"/>
    <m/>
  </r>
  <r>
    <x v="50"/>
    <x v="50"/>
    <x v="50"/>
    <n v="2139292"/>
    <x v="0"/>
    <d v="2023-01-04T00:00:00"/>
    <d v="2023-02-01T00:00:00"/>
    <n v="670.58333333343035"/>
    <n v="20.969352056664047"/>
    <n v="10.94433823416704"/>
    <n v="1.022"/>
    <m/>
    <n v="6"/>
    <m/>
  </r>
  <r>
    <x v="51"/>
    <x v="51"/>
    <x v="51"/>
    <n v="2139293"/>
    <x v="0"/>
    <d v="2023-01-04T00:00:00"/>
    <d v="2023-02-01T00:00:00"/>
    <n v="670.58333333325572"/>
    <n v="21.728516465766152"/>
    <n v="11.340561829731813"/>
    <n v="1.0589999999999999"/>
    <m/>
    <n v="6"/>
    <m/>
  </r>
  <r>
    <x v="52"/>
    <x v="52"/>
    <x v="52"/>
    <n v="2139294"/>
    <x v="0"/>
    <d v="2023-01-04T00:00:00"/>
    <d v="2023-02-01T00:00:00"/>
    <n v="670.54999999998836"/>
    <n v="21.442330922377522"/>
    <n v="11.191195679737747"/>
    <n v="1.0449999999999999"/>
    <m/>
    <n v="6"/>
    <m/>
  </r>
  <r>
    <x v="53"/>
    <x v="53"/>
    <x v="53"/>
    <n v="2139295"/>
    <x v="0"/>
    <d v="2023-01-04T00:00:00"/>
    <d v="2023-02-01T00:00:00"/>
    <n v="670.53333333326736"/>
    <n v="21.914812089880861"/>
    <n v="11.437793366326128"/>
    <n v="1.0680000000000001"/>
    <m/>
    <n v="6"/>
    <m/>
  </r>
  <r>
    <x v="54"/>
    <x v="54"/>
    <x v="54"/>
    <n v="2139296"/>
    <x v="0"/>
    <d v="2023-01-04T00:00:00"/>
    <d v="2023-02-01T00:00:00"/>
    <n v="670.54999999998836"/>
    <n v="21.791153530684145"/>
    <n v="11.373253408499032"/>
    <n v="1.0620000000000001"/>
    <m/>
    <n v="7"/>
    <m/>
  </r>
  <r>
    <x v="55"/>
    <x v="55"/>
    <x v="55"/>
    <n v="2139297"/>
    <x v="0"/>
    <d v="2023-01-04T00:00:00"/>
    <d v="2023-02-01T00:00:00"/>
    <n v="670.56666666653473"/>
    <n v="12.270043247007434"/>
    <n v="6.403989168584256"/>
    <n v="0.59799999999999998"/>
    <m/>
    <n v="7"/>
    <m/>
  </r>
  <r>
    <x v="56"/>
    <x v="56"/>
    <x v="56"/>
    <n v="2139298"/>
    <x v="0"/>
    <d v="2023-01-04T00:00:00"/>
    <d v="2023-02-01T00:00:00"/>
    <n v="670.56666666670935"/>
    <n v="28.623261420687147"/>
    <n v="14.939071722696841"/>
    <n v="1.395"/>
    <m/>
    <n v="8"/>
    <m/>
  </r>
  <r>
    <x v="57"/>
    <x v="57"/>
    <x v="57"/>
    <n v="2139299"/>
    <x v="0"/>
    <d v="2023-01-04T00:00:00"/>
    <d v="2023-02-01T00:00:00"/>
    <n v="670.56666666653473"/>
    <n v="30.67510811751859"/>
    <n v="16.009972921460644"/>
    <n v="1.4950000000000001"/>
    <m/>
    <n v="8"/>
    <m/>
  </r>
  <r>
    <x v="58"/>
    <x v="58"/>
    <x v="58"/>
    <n v="2139300"/>
    <x v="0"/>
    <d v="2023-01-04T00:00:00"/>
    <d v="2023-02-01T00:00:00"/>
    <n v="670.58333333325572"/>
    <n v="28.314780663604616"/>
    <n v="14.778069239877148"/>
    <n v="1.38"/>
    <m/>
    <n v="8"/>
    <m/>
  </r>
  <r>
    <x v="59"/>
    <x v="59"/>
    <x v="59"/>
    <n v="2139301"/>
    <x v="0"/>
    <d v="2023-01-04T00:00:00"/>
    <d v="2023-02-01T00:00:00"/>
    <n v="670.61666666669771"/>
    <n v="27.574763526106537"/>
    <n v="14.391839001099445"/>
    <n v="1.3440000000000001"/>
    <m/>
    <n v="8"/>
    <m/>
  </r>
  <r>
    <x v="0"/>
    <x v="0"/>
    <x v="0"/>
    <n v="2158849"/>
    <x v="1"/>
    <d v="2023-02-01T00:00:00"/>
    <d v="2023-03-01T00:00:00"/>
    <n v="671.41666666668607"/>
    <n v="35.59545686980163"/>
    <n v="18.578004629332792"/>
    <n v="1.7370000000000001"/>
    <m/>
    <n v="1"/>
    <m/>
  </r>
  <r>
    <x v="1"/>
    <x v="1"/>
    <x v="1"/>
    <n v="2158850"/>
    <x v="1"/>
    <d v="2023-02-01T00:00:00"/>
    <d v="2023-03-01T00:00:00"/>
    <n v="671.49999999994179"/>
    <n v="35.222220402087942"/>
    <n v="18.383204802759888"/>
    <n v="1.7190000000000001"/>
    <m/>
    <n v="1"/>
    <m/>
  </r>
  <r>
    <x v="2"/>
    <x v="2"/>
    <x v="2"/>
    <n v="2158851"/>
    <x v="1"/>
    <d v="2023-02-01T00:00:00"/>
    <d v="2023-03-01T00:00:00"/>
    <n v="671.51666666666279"/>
    <n v="33.541212181380651"/>
    <n v="17.505851869196583"/>
    <n v="1.637"/>
    <m/>
    <n v="1"/>
    <m/>
  </r>
  <r>
    <x v="3"/>
    <x v="3"/>
    <x v="3"/>
    <n v="2158852"/>
    <x v="1"/>
    <d v="2023-02-01T00:00:00"/>
    <d v="2023-03-01T00:00:00"/>
    <n v="671.49999999994179"/>
    <n v="33.562534623979083"/>
    <n v="17.516980492682194"/>
    <n v="1.6379999999999999"/>
    <m/>
    <n v="1"/>
    <m/>
  </r>
  <r>
    <x v="4"/>
    <x v="4"/>
    <x v="4"/>
    <n v="2158853"/>
    <x v="1"/>
    <d v="2023-02-01T00:00:00"/>
    <d v="2023-03-01T00:00:00"/>
    <n v="671.54999999993015"/>
    <n v="20.119630705087342"/>
    <n v="10.500851098688592"/>
    <n v="0.98199999999999998"/>
    <m/>
    <n v="1"/>
    <m/>
  </r>
  <r>
    <x v="5"/>
    <x v="5"/>
    <x v="5"/>
    <n v="2158854"/>
    <x v="1"/>
    <d v="2023-02-01T00:00:00"/>
    <d v="2023-03-01T00:00:00"/>
    <n v="671.31666666653473"/>
    <n v="20.68000347576066"/>
    <n v="10.793321229520178"/>
    <n v="1.0089999999999999"/>
    <m/>
    <n v="1"/>
    <m/>
  </r>
  <r>
    <x v="6"/>
    <x v="6"/>
    <x v="6"/>
    <n v="2158855"/>
    <x v="1"/>
    <d v="2023-02-01T00:00:00"/>
    <d v="2023-03-01T00:00:00"/>
    <n v="671.4833333332208"/>
    <n v="28.379282186209426"/>
    <n v="14.811733917645839"/>
    <n v="1.385"/>
    <m/>
    <n v="1"/>
    <m/>
  </r>
  <r>
    <x v="7"/>
    <x v="7"/>
    <x v="7"/>
    <n v="2158856"/>
    <x v="1"/>
    <d v="2023-02-01T00:00:00"/>
    <d v="2023-03-01T00:00:00"/>
    <n v="671.38333333324408"/>
    <n v="31.723951046351313"/>
    <n v="16.557385723565403"/>
    <n v="1.548"/>
    <m/>
    <n v="2"/>
    <m/>
  </r>
  <r>
    <x v="8"/>
    <x v="8"/>
    <x v="8"/>
    <n v="2158857"/>
    <x v="1"/>
    <d v="2023-02-01T00:00:00"/>
    <d v="2023-03-01T00:00:00"/>
    <n v="671.44999999995343"/>
    <n v="44.097651351555669"/>
    <n v="23.015475653212771"/>
    <n v="2.1520000000000001"/>
    <m/>
    <n v="2"/>
    <m/>
  </r>
  <r>
    <x v="9"/>
    <x v="9"/>
    <x v="9"/>
    <n v="2158858"/>
    <x v="1"/>
    <d v="2023-02-01T00:00:00"/>
    <d v="2023-03-01T00:00:00"/>
    <n v="671.41666666668607"/>
    <n v="51.620584833062928"/>
    <n v="26.941850121640361"/>
    <n v="2.5190000000000001"/>
    <m/>
    <n v="2"/>
    <m/>
  </r>
  <r>
    <x v="10"/>
    <x v="10"/>
    <x v="10"/>
    <n v="2158859"/>
    <x v="1"/>
    <d v="2023-02-01T00:00:00"/>
    <d v="2023-03-01T00:00:00"/>
    <n v="671.41666666668607"/>
    <n v="40.862027057216146"/>
    <n v="21.32673645992492"/>
    <n v="1.994"/>
    <m/>
    <n v="2"/>
    <m/>
  </r>
  <r>
    <x v="11"/>
    <x v="11"/>
    <x v="11"/>
    <n v="2158860"/>
    <x v="1"/>
    <d v="2023-02-01T00:00:00"/>
    <d v="2023-03-01T00:00:00"/>
    <n v="671.50000000011642"/>
    <n v="45.200825018607205"/>
    <n v="23.591244790504806"/>
    <n v="2.206"/>
    <m/>
    <n v="2"/>
    <m/>
  </r>
  <r>
    <x v="12"/>
    <x v="12"/>
    <x v="12"/>
    <n v="2158861"/>
    <x v="1"/>
    <d v="2023-02-01T00:00:00"/>
    <d v="2023-03-01T00:00:00"/>
    <n v="671.59999999991851"/>
    <n v="34.315552412154254"/>
    <n v="17.909996039746481"/>
    <n v="1.675"/>
    <m/>
    <n v="2"/>
    <m/>
  </r>
  <r>
    <x v="13"/>
    <x v="13"/>
    <x v="13"/>
    <n v="2158862"/>
    <x v="1"/>
    <d v="2023-02-01T00:00:00"/>
    <d v="2023-03-01T00:00:00"/>
    <n v="671.58333333337214"/>
    <n v="31.5710916987201"/>
    <n v="16.477605270730741"/>
    <n v="1.5409999999999999"/>
    <m/>
    <n v="2"/>
    <m/>
  </r>
  <r>
    <x v="14"/>
    <x v="14"/>
    <x v="14"/>
    <n v="2158863"/>
    <x v="1"/>
    <d v="2023-02-01T00:00:00"/>
    <d v="2023-03-01T00:00:00"/>
    <n v="671.38333333324408"/>
    <n v="44.081536628360247"/>
    <n v="23.007065046117042"/>
    <n v="2.1509999999999998"/>
    <m/>
    <n v="2"/>
    <m/>
  </r>
  <r>
    <x v="15"/>
    <x v="15"/>
    <x v="15"/>
    <n v="2158864"/>
    <x v="1"/>
    <d v="2023-02-01T00:00:00"/>
    <d v="2023-03-01T00:00:00"/>
    <n v="671.39999999996508"/>
    <n v="35.391410485554417"/>
    <n v="18.471508604151577"/>
    <n v="1.7270000000000001"/>
    <m/>
    <n v="2"/>
    <m/>
  </r>
  <r>
    <x v="16"/>
    <x v="16"/>
    <x v="16"/>
    <n v="2158865"/>
    <x v="1"/>
    <d v="2023-02-01T00:00:00"/>
    <d v="2023-03-01T00:00:00"/>
    <n v="671.51666666666279"/>
    <n v="32.291356382318817"/>
    <n v="16.853526295573495"/>
    <n v="1.5760000000000001"/>
    <m/>
    <n v="2"/>
    <m/>
  </r>
  <r>
    <x v="17"/>
    <x v="17"/>
    <x v="17"/>
    <n v="2158866"/>
    <x v="1"/>
    <d v="2023-02-01T00:00:00"/>
    <d v="2023-03-01T00:00:00"/>
    <n v="671.53333333338378"/>
    <n v="22.722224262879262"/>
    <n v="11.859198467055982"/>
    <n v="1.109"/>
    <m/>
    <n v="2"/>
    <m/>
  </r>
  <r>
    <x v="18"/>
    <x v="18"/>
    <x v="18"/>
    <n v="2158867"/>
    <x v="1"/>
    <d v="2023-02-01T00:00:00"/>
    <d v="2023-03-01T00:00:00"/>
    <n v="671.51666666666279"/>
    <n v="28.869620014395441"/>
    <n v="15.067651364507016"/>
    <n v="1.409"/>
    <m/>
    <n v="2"/>
    <m/>
  </r>
  <r>
    <x v="19"/>
    <x v="19"/>
    <x v="19"/>
    <n v="2158868"/>
    <x v="1"/>
    <d v="2023-02-01T00:00:00"/>
    <d v="2023-03-01T00:00:00"/>
    <n v="672.01666666654637"/>
    <n v="22.767304382335865"/>
    <n v="11.882726713118927"/>
    <n v="1.1120000000000001"/>
    <m/>
    <n v="2"/>
    <m/>
  </r>
  <r>
    <x v="20"/>
    <x v="20"/>
    <x v="20"/>
    <n v="2158869"/>
    <x v="1"/>
    <d v="2023-02-01T00:00:00"/>
    <d v="2023-03-01T00:00:00"/>
    <n v="672"/>
    <n v="32.861897321428572"/>
    <n v="17.151303403668358"/>
    <n v="1.605"/>
    <m/>
    <n v="3"/>
    <m/>
  </r>
  <r>
    <x v="21"/>
    <x v="21"/>
    <x v="21"/>
    <n v="2158870"/>
    <x v="1"/>
    <d v="2023-02-01T00:00:00"/>
    <d v="2023-03-01T00:00:00"/>
    <n v="672.16666666668607"/>
    <n v="27.265541284402886"/>
    <n v="14.230449522130943"/>
    <n v="1.3320000000000001"/>
    <m/>
    <n v="3"/>
    <m/>
  </r>
  <r>
    <x v="22"/>
    <x v="22"/>
    <x v="22"/>
    <n v="2158871"/>
    <x v="1"/>
    <d v="2023-02-01T00:00:00"/>
    <d v="2023-03-01T00:00:00"/>
    <n v="672.14999999996508"/>
    <n v="27.982672022615453"/>
    <n v="14.6047348761041"/>
    <n v="1.367"/>
    <m/>
    <n v="3"/>
    <m/>
  </r>
  <r>
    <x v="23"/>
    <x v="23"/>
    <x v="23"/>
    <n v="2158872"/>
    <x v="1"/>
    <d v="2023-02-01T00:00:00"/>
    <d v="2023-03-01T00:00:00"/>
    <n v="672.14999999996508"/>
    <n v="35.474740757273288"/>
    <n v="18.51500039523658"/>
    <n v="1.7330000000000001"/>
    <m/>
    <n v="4"/>
    <m/>
  </r>
  <r>
    <x v="24"/>
    <x v="24"/>
    <x v="24"/>
    <n v="2158873"/>
    <x v="1"/>
    <d v="2023-02-01T00:00:00"/>
    <d v="2023-03-01T00:00:00"/>
    <n v="672.21666666667443"/>
    <n v="30.456537326754415"/>
    <n v="15.89589630832694"/>
    <n v="1.488"/>
    <m/>
    <n v="4"/>
    <m/>
  </r>
  <r>
    <x v="25"/>
    <x v="25"/>
    <x v="25"/>
    <n v="2158874"/>
    <x v="1"/>
    <d v="2023-02-01T00:00:00"/>
    <d v="2023-03-01T00:00:00"/>
    <n v="672.28333333338378"/>
    <n v="32.336395864836312"/>
    <n v="16.877033332378033"/>
    <n v="1.58"/>
    <m/>
    <n v="4"/>
    <m/>
  </r>
  <r>
    <x v="26"/>
    <x v="26"/>
    <x v="26"/>
    <n v="2158875"/>
    <x v="1"/>
    <d v="2023-02-01T00:00:00"/>
    <d v="2023-03-01T00:00:00"/>
    <n v="672.3833333333605"/>
    <n v="24.494246337653625"/>
    <n v="12.784053412136547"/>
    <n v="1.1970000000000001"/>
    <m/>
    <n v="4"/>
    <m/>
  </r>
  <r>
    <x v="27"/>
    <x v="27"/>
    <x v="27"/>
    <n v="2158876"/>
    <x v="1"/>
    <d v="2023-02-01T00:00:00"/>
    <d v="2023-03-01T00:00:00"/>
    <n v="672.44999999989523"/>
    <n v="38.037000520490722"/>
    <n v="19.852296722594325"/>
    <n v="1.859"/>
    <m/>
    <n v="5"/>
    <m/>
  </r>
  <r>
    <x v="28"/>
    <x v="28"/>
    <x v="28"/>
    <n v="2158877"/>
    <x v="1"/>
    <d v="2023-02-01T00:00:00"/>
    <d v="2023-03-01T00:00:00"/>
    <n v="672.39999999990687"/>
    <n v="38.244454193937479"/>
    <n v="19.960571082430835"/>
    <n v="1.869"/>
    <m/>
    <n v="5"/>
    <m/>
  </r>
  <r>
    <x v="29"/>
    <x v="29"/>
    <x v="29"/>
    <n v="2158878"/>
    <x v="1"/>
    <d v="2023-02-01T00:00:00"/>
    <d v="2023-03-01T00:00:00"/>
    <n v="672.41666666662786"/>
    <n v="31.982129631926494"/>
    <n v="16.692134463427191"/>
    <n v="1.5629999999999999"/>
    <m/>
    <n v="5"/>
    <m/>
  </r>
  <r>
    <x v="30"/>
    <x v="30"/>
    <x v="30"/>
    <n v="2158879"/>
    <x v="1"/>
    <d v="2023-02-01T00:00:00"/>
    <d v="2023-03-01T00:00:00"/>
    <n v="672.41666666662786"/>
    <n v="31.61381335977379"/>
    <n v="16.49990258860845"/>
    <n v="1.5449999999999999"/>
    <m/>
    <n v="5"/>
    <m/>
  </r>
  <r>
    <x v="31"/>
    <x v="31"/>
    <x v="31"/>
    <n v="2158880"/>
    <x v="1"/>
    <d v="2023-02-01T00:00:00"/>
    <d v="2023-03-01T00:00:00"/>
    <n v="677.3833333334187"/>
    <n v="28.335218856872153"/>
    <n v="14.78873635536125"/>
    <n v="1.395"/>
    <m/>
    <n v="5"/>
    <m/>
  </r>
  <r>
    <x v="32"/>
    <x v="32"/>
    <x v="32"/>
    <n v="2158881"/>
    <x v="1"/>
    <d v="2023-02-01T00:00:00"/>
    <d v="2023-03-01T00:00:00"/>
    <n v="677.33333333325572"/>
    <n v="21.186964074805577"/>
    <n v="11.057914444053015"/>
    <n v="1.0429999999999999"/>
    <m/>
    <n v="5"/>
    <m/>
  </r>
  <r>
    <x v="33"/>
    <x v="33"/>
    <x v="33"/>
    <n v="2158882"/>
    <x v="1"/>
    <d v="2023-02-01T00:00:00"/>
    <d v="2023-03-01T00:00:00"/>
    <n v="677.43333333323244"/>
    <n v="39.747620430060536"/>
    <n v="20.745104608591095"/>
    <n v="1.9570000000000001"/>
    <m/>
    <n v="5"/>
    <m/>
  </r>
  <r>
    <x v="34"/>
    <x v="34"/>
    <x v="34"/>
    <n v="2158883"/>
    <x v="1"/>
    <d v="2023-02-01T00:00:00"/>
    <d v="2023-03-01T00:00:00"/>
    <n v="672.84999999997672"/>
    <n v="40.774981050755663"/>
    <n v="21.281305350081244"/>
    <n v="1.994"/>
    <m/>
    <n v="5"/>
    <m/>
  </r>
  <r>
    <x v="35"/>
    <x v="35"/>
    <x v="35"/>
    <n v="2158884"/>
    <x v="1"/>
    <d v="2023-02-01T00:00:00"/>
    <d v="2023-03-01T00:00:00"/>
    <n v="672.84999999997672"/>
    <n v="39.588948502639404"/>
    <n v="20.662290450229335"/>
    <n v="1.9359999999999999"/>
    <m/>
    <n v="5"/>
    <m/>
  </r>
  <r>
    <x v="36"/>
    <x v="36"/>
    <x v="36"/>
    <n v="2158885"/>
    <x v="1"/>
    <d v="2023-02-01T00:00:00"/>
    <d v="2023-03-01T00:00:00"/>
    <n v="672.84999999997672"/>
    <n v="39.179971761909655"/>
    <n v="20.448837036487294"/>
    <n v="1.9159999999999999"/>
    <m/>
    <n v="5"/>
    <m/>
  </r>
  <r>
    <x v="37"/>
    <x v="37"/>
    <x v="37"/>
    <n v="2158886"/>
    <x v="1"/>
    <d v="2023-02-01T00:00:00"/>
    <d v="2023-03-01T00:00:00"/>
    <n v="672.91666666668607"/>
    <n v="29.668322972135368"/>
    <n v="15.484510945790902"/>
    <n v="1.4510000000000001"/>
    <m/>
    <n v="5"/>
    <m/>
  </r>
  <r>
    <x v="39"/>
    <x v="39"/>
    <x v="39"/>
    <n v="2158888"/>
    <x v="1"/>
    <d v="2023-02-01T00:00:00"/>
    <d v="2023-03-01T00:00:00"/>
    <n v="673.31666666659294"/>
    <n v="45.5284318918835"/>
    <n v="23.762229588665711"/>
    <n v="2.2280000000000002"/>
    <m/>
    <n v="5"/>
    <m/>
  </r>
  <r>
    <x v="40"/>
    <x v="40"/>
    <x v="40"/>
    <n v="2158889"/>
    <x v="1"/>
    <d v="2023-02-01T00:00:00"/>
    <d v="2023-03-01T00:00:00"/>
    <n v="672.95000000012806"/>
    <n v="26.293296678797287"/>
    <n v="13.72301496805704"/>
    <n v="1.286"/>
    <m/>
    <n v="6"/>
    <m/>
  </r>
  <r>
    <x v="41"/>
    <x v="41"/>
    <x v="41"/>
    <n v="2158890"/>
    <x v="1"/>
    <d v="2023-02-01T00:00:00"/>
    <d v="2023-03-01T00:00:00"/>
    <n v="672.94999999995343"/>
    <n v="29.748636600046641"/>
    <n v="15.526428288124553"/>
    <n v="1.4550000000000001"/>
    <m/>
    <n v="6"/>
    <m/>
  </r>
  <r>
    <x v="42"/>
    <x v="42"/>
    <x v="42"/>
    <n v="2158891"/>
    <x v="1"/>
    <d v="2023-02-01T00:00:00"/>
    <d v="2023-03-01T00:00:00"/>
    <n v="672.94999999995343"/>
    <n v="25.414127349730567"/>
    <n v="13.264158324494034"/>
    <n v="1.2430000000000001"/>
    <m/>
    <n v="6"/>
    <m/>
  </r>
  <r>
    <x v="43"/>
    <x v="43"/>
    <x v="43"/>
    <n v="2158892"/>
    <x v="1"/>
    <d v="2023-02-01T00:00:00"/>
    <d v="2023-03-01T00:00:00"/>
    <n v="673.08333333337214"/>
    <n v="30.151578556392966"/>
    <n v="15.736732023169607"/>
    <n v="1.4750000000000001"/>
    <m/>
    <n v="6"/>
    <m/>
  </r>
  <r>
    <x v="44"/>
    <x v="44"/>
    <x v="44"/>
    <n v="2158893"/>
    <x v="1"/>
    <d v="2023-02-01T00:00:00"/>
    <d v="2023-03-01T00:00:00"/>
    <n v="673.06666666665114"/>
    <n v="20.34004308637131"/>
    <n v="10.615888875976676"/>
    <n v="0.995"/>
    <m/>
    <n v="6"/>
    <m/>
  </r>
  <r>
    <x v="45"/>
    <x v="45"/>
    <x v="45"/>
    <n v="2158894"/>
    <x v="1"/>
    <d v="2023-02-01T00:00:00"/>
    <d v="2023-03-01T00:00:00"/>
    <n v="673.10000000009313"/>
    <n v="20.298153320454777"/>
    <n v="10.594025741364707"/>
    <n v="0.99299999999999999"/>
    <m/>
    <n v="6"/>
    <m/>
  </r>
  <r>
    <x v="46"/>
    <x v="46"/>
    <x v="46"/>
    <n v="2158895"/>
    <x v="1"/>
    <d v="2023-02-01T00:00:00"/>
    <d v="2023-03-01T00:00:00"/>
    <n v="673.10000000009313"/>
    <n v="36.017468429648858"/>
    <n v="18.798261184576649"/>
    <n v="1.762"/>
    <m/>
    <n v="6"/>
    <m/>
  </r>
  <r>
    <x v="47"/>
    <x v="47"/>
    <x v="47"/>
    <n v="2158896"/>
    <x v="1"/>
    <d v="2023-02-01T00:00:00"/>
    <d v="2023-03-01T00:00:00"/>
    <n v="673.06666666665114"/>
    <n v="25.368837658479194"/>
    <n v="13.240520698579955"/>
    <n v="1.2410000000000001"/>
    <m/>
    <n v="6"/>
    <m/>
  </r>
  <r>
    <x v="48"/>
    <x v="48"/>
    <x v="48"/>
    <n v="2158897"/>
    <x v="1"/>
    <d v="2023-02-01T00:00:00"/>
    <d v="2023-03-01T00:00:00"/>
    <n v="673.08333333337214"/>
    <n v="43.336506128510564"/>
    <n v="22.618218229911569"/>
    <n v="2.12"/>
    <m/>
    <n v="6"/>
    <m/>
  </r>
  <r>
    <x v="49"/>
    <x v="49"/>
    <x v="49"/>
    <n v="2158898"/>
    <x v="1"/>
    <d v="2023-02-01T00:00:00"/>
    <d v="2023-03-01T00:00:00"/>
    <n v="673.16666666662786"/>
    <n v="20.459656845755077"/>
    <n v="10.678317769183234"/>
    <n v="1.0009999999999999"/>
    <m/>
    <n v="6"/>
    <m/>
  </r>
  <r>
    <x v="50"/>
    <x v="50"/>
    <x v="50"/>
    <n v="2158899"/>
    <x v="1"/>
    <d v="2023-02-01T00:00:00"/>
    <d v="2023-03-01T00:00:00"/>
    <n v="673.16666666662786"/>
    <n v="23.218951225552214"/>
    <n v="12.118450535256898"/>
    <n v="1.1359999999999999"/>
    <m/>
    <n v="6"/>
    <m/>
  </r>
  <r>
    <x v="51"/>
    <x v="51"/>
    <x v="51"/>
    <n v="2158900"/>
    <x v="1"/>
    <d v="2023-02-01T00:00:00"/>
    <d v="2023-03-01T00:00:00"/>
    <n v="673.16666666662786"/>
    <n v="24.240912106958564"/>
    <n v="12.651833041210107"/>
    <n v="1.1859999999999999"/>
    <m/>
    <n v="6"/>
    <m/>
  </r>
  <r>
    <x v="52"/>
    <x v="52"/>
    <x v="52"/>
    <n v="2158901"/>
    <x v="1"/>
    <d v="2023-02-01T00:00:00"/>
    <d v="2023-03-01T00:00:00"/>
    <n v="673.21666666679084"/>
    <n v="24.566114920897604"/>
    <n v="12.82156311111566"/>
    <n v="1.202"/>
    <m/>
    <n v="6"/>
    <m/>
  </r>
  <r>
    <x v="53"/>
    <x v="53"/>
    <x v="53"/>
    <n v="2158902"/>
    <x v="1"/>
    <d v="2023-02-01T00:00:00"/>
    <d v="2023-03-01T00:00:00"/>
    <n v="673.23333333333721"/>
    <n v="20.764188740901997"/>
    <n v="10.837259259343423"/>
    <n v="1.016"/>
    <m/>
    <n v="6"/>
    <m/>
  </r>
  <r>
    <x v="54"/>
    <x v="54"/>
    <x v="54"/>
    <n v="2158903"/>
    <x v="1"/>
    <d v="2023-02-01T00:00:00"/>
    <d v="2023-03-01T00:00:00"/>
    <n v="673.21666666661622"/>
    <n v="27.958773054739304"/>
    <n v="14.592261510824272"/>
    <n v="1.3680000000000001"/>
    <m/>
    <n v="7"/>
    <m/>
  </r>
  <r>
    <x v="55"/>
    <x v="55"/>
    <x v="55"/>
    <n v="2158904"/>
    <x v="1"/>
    <d v="2023-02-01T00:00:00"/>
    <d v="2023-03-01T00:00:00"/>
    <n v="673.25000000005821"/>
    <n v="11.076684738209218"/>
    <n v="5.7811506984390491"/>
    <n v="0.54200000000000004"/>
    <m/>
    <n v="7"/>
    <m/>
  </r>
  <r>
    <x v="56"/>
    <x v="56"/>
    <x v="56"/>
    <n v="2158905"/>
    <x v="1"/>
    <d v="2023-02-01T00:00:00"/>
    <d v="2023-03-01T00:00:00"/>
    <n v="673.33333333331393"/>
    <n v="28.383046039604778"/>
    <n v="14.813698350524415"/>
    <n v="1.389"/>
    <m/>
    <n v="8"/>
    <m/>
  </r>
  <r>
    <x v="57"/>
    <x v="57"/>
    <x v="57"/>
    <n v="2158906"/>
    <x v="1"/>
    <d v="2023-02-01T00:00:00"/>
    <d v="2023-03-01T00:00:00"/>
    <n v="673.35000000003492"/>
    <n v="31.713028885421984"/>
    <n v="16.551685222036525"/>
    <n v="1.552"/>
    <m/>
    <n v="8"/>
    <m/>
  </r>
  <r>
    <x v="58"/>
    <x v="58"/>
    <x v="58"/>
    <n v="2158907"/>
    <x v="1"/>
    <d v="2023-02-01T00:00:00"/>
    <d v="2023-03-01T00:00:00"/>
    <n v="673.30000000004657"/>
    <n v="29.263163522944655"/>
    <n v="15.273049855399091"/>
    <n v="1.4319999999999999"/>
    <m/>
    <n v="8"/>
    <m/>
  </r>
  <r>
    <x v="59"/>
    <x v="59"/>
    <x v="59"/>
    <n v="2158908"/>
    <x v="1"/>
    <d v="2023-02-01T00:00:00"/>
    <d v="2023-03-01T00:00:00"/>
    <n v="673.31666666659294"/>
    <n v="30.631561672321979"/>
    <n v="15.987245131692056"/>
    <n v="1.4990000000000001"/>
    <m/>
    <n v="8"/>
    <m/>
  </r>
  <r>
    <x v="0"/>
    <x v="0"/>
    <x v="0"/>
    <n v="2179820"/>
    <x v="2"/>
    <d v="2023-03-01T00:00:00"/>
    <d v="2023-04-05T00:00:00"/>
    <n v="839.26666666672099"/>
    <n v="30.656918738579318"/>
    <n v="16.00047950865309"/>
    <n v="1.87"/>
    <m/>
    <n v="1"/>
    <m/>
  </r>
  <r>
    <x v="1"/>
    <x v="1"/>
    <x v="1"/>
    <n v="2179821"/>
    <x v="2"/>
    <d v="2023-03-01T00:00:00"/>
    <d v="2023-04-05T00:00:00"/>
    <n v="839.15000000002328"/>
    <n v="25.315969731274993"/>
    <n v="13.212927834694673"/>
    <n v="1.544"/>
    <m/>
    <n v="1"/>
    <m/>
  </r>
  <r>
    <x v="2"/>
    <x v="2"/>
    <x v="2"/>
    <n v="2179822"/>
    <x v="2"/>
    <d v="2023-03-01T00:00:00"/>
    <d v="2023-04-05T00:00:00"/>
    <n v="839.08333333331393"/>
    <n v="29.466588141822111"/>
    <n v="15.379221368383149"/>
    <n v="1.7969999999999999"/>
    <m/>
    <n v="1"/>
    <m/>
  </r>
  <r>
    <x v="3"/>
    <x v="3"/>
    <x v="3"/>
    <n v="2179823"/>
    <x v="2"/>
    <d v="2023-03-01T00:00:00"/>
    <d v="2023-04-05T00:00:00"/>
    <n v="839.06666666659294"/>
    <n v="25.154504211030339"/>
    <n v="13.128655642500178"/>
    <n v="1.534"/>
    <m/>
    <n v="1"/>
    <m/>
  </r>
  <r>
    <x v="4"/>
    <x v="4"/>
    <x v="4"/>
    <n v="2179824"/>
    <x v="2"/>
    <d v="2023-03-01T00:00:00"/>
    <d v="2023-04-05T00:00:00"/>
    <n v="839.01666666660458"/>
    <n v="17.891264376950531"/>
    <n v="9.3378206560284607"/>
    <n v="1.091"/>
    <m/>
    <n v="1"/>
    <m/>
  </r>
  <r>
    <x v="5"/>
    <x v="5"/>
    <x v="5"/>
    <n v="2179825"/>
    <x v="2"/>
    <d v="2023-03-01T00:00:00"/>
    <d v="2023-04-05T00:00:00"/>
    <n v="839.3833333334187"/>
    <n v="14.096944185213903"/>
    <n v="7.3574865267295948"/>
    <n v="0.86"/>
    <m/>
    <n v="1"/>
    <m/>
  </r>
  <r>
    <x v="6"/>
    <x v="6"/>
    <x v="6"/>
    <n v="2179826"/>
    <x v="2"/>
    <d v="2023-03-01T00:00:00"/>
    <d v="2023-04-05T00:00:00"/>
    <n v="839.06666666676756"/>
    <n v="22.547225091368652"/>
    <n v="11.767862782551489"/>
    <n v="1.375"/>
    <m/>
    <n v="1"/>
    <m/>
  </r>
  <r>
    <x v="8"/>
    <x v="8"/>
    <x v="8"/>
    <n v="2179828"/>
    <x v="2"/>
    <d v="2023-03-01T00:00:00"/>
    <d v="2023-04-05T00:00:00"/>
    <n v="839.05000000004657"/>
    <n v="35.338352899110127"/>
    <n v="18.443816753189001"/>
    <n v="2.1549999999999998"/>
    <m/>
    <n v="2"/>
    <m/>
  </r>
  <r>
    <x v="9"/>
    <x v="9"/>
    <x v="9"/>
    <n v="2179829"/>
    <x v="2"/>
    <d v="2023-03-01T00:00:00"/>
    <d v="2023-04-05T00:00:00"/>
    <n v="839.04999999987194"/>
    <n v="42.553608247429182"/>
    <n v="22.209607644796026"/>
    <n v="2.5950000000000002"/>
    <m/>
    <n v="2"/>
    <m/>
  </r>
  <r>
    <x v="10"/>
    <x v="10"/>
    <x v="10"/>
    <n v="2179830"/>
    <x v="2"/>
    <d v="2023-03-01T00:00:00"/>
    <d v="2023-04-05T00:00:00"/>
    <n v="838.98333333333721"/>
    <n v="32.159636464768717"/>
    <n v="16.784778948209144"/>
    <n v="1.9610000000000001"/>
    <m/>
    <n v="2"/>
    <m/>
  </r>
  <r>
    <x v="11"/>
    <x v="11"/>
    <x v="11"/>
    <n v="2179831"/>
    <x v="2"/>
    <d v="2023-03-01T00:00:00"/>
    <d v="2023-04-05T00:00:00"/>
    <n v="838.89999999990687"/>
    <n v="22.125272380500729"/>
    <n v="11.547636941806227"/>
    <n v="1.349"/>
    <m/>
    <n v="2"/>
    <m/>
  </r>
  <r>
    <x v="12"/>
    <x v="12"/>
    <x v="12"/>
    <n v="2179832"/>
    <x v="2"/>
    <d v="2023-03-01T00:00:00"/>
    <d v="2023-04-05T00:00:00"/>
    <n v="838.81666666665114"/>
    <n v="35.545017385603387"/>
    <n v="18.551679220043521"/>
    <n v="2.1669999999999998"/>
    <m/>
    <n v="2"/>
    <m/>
  </r>
  <r>
    <x v="13"/>
    <x v="13"/>
    <x v="13"/>
    <n v="2179833"/>
    <x v="2"/>
    <d v="2023-03-01T00:00:00"/>
    <d v="2023-04-05T00:00:00"/>
    <n v="838.81666666665114"/>
    <n v="25.227612708379336"/>
    <n v="13.166812478277317"/>
    <n v="1.538"/>
    <m/>
    <n v="2"/>
    <m/>
  </r>
  <r>
    <x v="14"/>
    <x v="14"/>
    <x v="14"/>
    <n v="2179834"/>
    <x v="2"/>
    <d v="2023-03-01T00:00:00"/>
    <d v="2023-04-05T00:00:00"/>
    <n v="838.98333333333721"/>
    <n v="33.20921154571986"/>
    <n v="17.332573875636673"/>
    <n v="2.0249999999999999"/>
    <m/>
    <n v="2"/>
    <m/>
  </r>
  <r>
    <x v="15"/>
    <x v="15"/>
    <x v="15"/>
    <n v="2179835"/>
    <x v="2"/>
    <d v="2023-03-01T00:00:00"/>
    <d v="2023-04-05T00:00:00"/>
    <n v="838.94999999989523"/>
    <n v="27.929646582040558"/>
    <n v="14.577059802735157"/>
    <n v="1.7030000000000001"/>
    <m/>
    <n v="2"/>
    <m/>
  </r>
  <r>
    <x v="18"/>
    <x v="18"/>
    <x v="18"/>
    <n v="2179838"/>
    <x v="2"/>
    <d v="2023-03-01T00:00:00"/>
    <d v="2023-04-05T00:00:00"/>
    <n v="838.81666666665114"/>
    <n v="24.653512289137929"/>
    <n v="12.867177603934202"/>
    <n v="1.5029999999999999"/>
    <m/>
    <n v="2"/>
    <m/>
  </r>
  <r>
    <x v="19"/>
    <x v="19"/>
    <x v="19"/>
    <n v="2179839"/>
    <x v="2"/>
    <d v="2023-03-01T00:00:00"/>
    <d v="2023-04-05T00:00:00"/>
    <n v="838.31666666676756"/>
    <n v="16.773730690468966"/>
    <n v="8.754556727802175"/>
    <n v="1.022"/>
    <m/>
    <n v="2"/>
    <m/>
  </r>
  <r>
    <x v="20"/>
    <x v="20"/>
    <x v="20"/>
    <n v="2179840"/>
    <x v="2"/>
    <d v="2023-03-01T00:00:00"/>
    <d v="2023-04-05T00:00:00"/>
    <n v="838.28333333332557"/>
    <n v="23.947011949023029"/>
    <n v="12.498440474437906"/>
    <n v="1.4590000000000001"/>
    <m/>
    <n v="3"/>
    <m/>
  </r>
  <r>
    <x v="21"/>
    <x v="21"/>
    <x v="21"/>
    <n v="2179841"/>
    <x v="2"/>
    <d v="2023-03-01T00:00:00"/>
    <d v="2023-04-05T00:00:00"/>
    <n v="838.1166666666395"/>
    <n v="21.719120647484147"/>
    <n v="11.335657957977112"/>
    <n v="1.323"/>
    <m/>
    <n v="3"/>
    <m/>
  </r>
  <r>
    <x v="22"/>
    <x v="22"/>
    <x v="22"/>
    <n v="2179842"/>
    <x v="2"/>
    <d v="2023-03-01T00:00:00"/>
    <d v="2023-04-05T00:00:00"/>
    <n v="838.1166666666395"/>
    <n v="18.140308628473154"/>
    <n v="9.4678019981592669"/>
    <n v="1.105"/>
    <m/>
    <n v="3"/>
    <m/>
  </r>
  <r>
    <x v="23"/>
    <x v="23"/>
    <x v="23"/>
    <n v="2179843"/>
    <x v="2"/>
    <d v="2023-03-01T00:00:00"/>
    <d v="2023-04-05T00:00:00"/>
    <n v="838.09999999991851"/>
    <n v="28.450479656368358"/>
    <n v="14.848893348835261"/>
    <n v="1.7330000000000001"/>
    <m/>
    <n v="4"/>
    <m/>
  </r>
  <r>
    <x v="24"/>
    <x v="24"/>
    <x v="24"/>
    <n v="2179844"/>
    <x v="2"/>
    <d v="2023-03-01T00:00:00"/>
    <d v="2023-04-05T00:00:00"/>
    <n v="838.05000000010477"/>
    <n v="25.973077978637647"/>
    <n v="13.55588621014491"/>
    <n v="1.5820000000000001"/>
    <m/>
    <n v="4"/>
    <m/>
  </r>
  <r>
    <x v="25"/>
    <x v="25"/>
    <x v="25"/>
    <n v="2179845"/>
    <x v="2"/>
    <d v="2023-03-01T00:00:00"/>
    <d v="2023-04-05T00:00:00"/>
    <n v="837.96666666667443"/>
    <n v="26.79663630215974"/>
    <n v="13.985718320542663"/>
    <n v="1.6319999999999999"/>
    <m/>
    <n v="4"/>
    <m/>
  </r>
  <r>
    <x v="26"/>
    <x v="26"/>
    <x v="26"/>
    <n v="2179846"/>
    <x v="2"/>
    <d v="2023-03-01T00:00:00"/>
    <d v="2023-04-05T00:00:00"/>
    <n v="837.94999999995343"/>
    <n v="19.539602601588292"/>
    <n v="10.19812244341769"/>
    <n v="1.19"/>
    <m/>
    <n v="4"/>
    <m/>
  </r>
  <r>
    <x v="27"/>
    <x v="27"/>
    <x v="27"/>
    <n v="2179847"/>
    <x v="2"/>
    <d v="2023-03-01T00:00:00"/>
    <d v="2023-04-05T00:00:00"/>
    <n v="837.9000000001397"/>
    <n v="31.98774555435676"/>
    <n v="16.695065529413757"/>
    <n v="1.948"/>
    <m/>
    <n v="5"/>
    <m/>
  </r>
  <r>
    <x v="29"/>
    <x v="29"/>
    <x v="29"/>
    <n v="2179849"/>
    <x v="2"/>
    <d v="2023-03-01T00:00:00"/>
    <d v="2023-04-05T00:00:00"/>
    <n v="837.8833333334187"/>
    <n v="25.272135341035355"/>
    <n v="13.190049760456866"/>
    <n v="1.5389999999999999"/>
    <m/>
    <n v="5"/>
    <m/>
  </r>
  <r>
    <x v="31"/>
    <x v="31"/>
    <x v="31"/>
    <n v="2179851"/>
    <x v="2"/>
    <d v="2023-03-01T00:00:00"/>
    <d v="2023-04-05T00:00:00"/>
    <n v="837.54999999987194"/>
    <n v="25.364331681694523"/>
    <n v="13.238168936166245"/>
    <n v="1.544"/>
    <m/>
    <n v="5"/>
    <m/>
  </r>
  <r>
    <x v="32"/>
    <x v="32"/>
    <x v="32"/>
    <n v="2179852"/>
    <x v="2"/>
    <d v="2023-03-01T00:00:00"/>
    <d v="2023-04-05T00:00:00"/>
    <n v="837.56666666659294"/>
    <n v="16.27950292514172"/>
    <n v="8.496609042349542"/>
    <n v="0.99099999999999999"/>
    <m/>
    <n v="5"/>
    <m/>
  </r>
  <r>
    <x v="33"/>
    <x v="33"/>
    <x v="33"/>
    <n v="2179853"/>
    <x v="2"/>
    <d v="2023-03-01T00:00:00"/>
    <d v="2023-04-05T00:00:00"/>
    <n v="837.3666666666395"/>
    <n v="40.618105967120464"/>
    <n v="21.199429001628634"/>
    <n v="2.472"/>
    <m/>
    <n v="5"/>
    <m/>
  </r>
  <r>
    <x v="34"/>
    <x v="34"/>
    <x v="34"/>
    <n v="2179854"/>
    <x v="2"/>
    <d v="2023-03-01T00:00:00"/>
    <d v="2023-04-05T00:00:00"/>
    <n v="838.05000000010477"/>
    <n v="34.904401885324674"/>
    <n v="18.217328750169454"/>
    <n v="2.1259999999999999"/>
    <m/>
    <n v="5"/>
    <m/>
  </r>
  <r>
    <x v="35"/>
    <x v="35"/>
    <x v="35"/>
    <n v="2179855"/>
    <x v="2"/>
    <d v="2023-03-01T00:00:00"/>
    <d v="2023-04-05T00:00:00"/>
    <n v="838.05000000010477"/>
    <n v="34.034254519415825"/>
    <n v="17.763180855645004"/>
    <n v="2.073"/>
    <m/>
    <n v="5"/>
    <m/>
  </r>
  <r>
    <x v="36"/>
    <x v="36"/>
    <x v="36"/>
    <n v="2179856"/>
    <x v="2"/>
    <d v="2023-03-01T00:00:00"/>
    <d v="2023-04-05T00:00:00"/>
    <n v="838.04999999993015"/>
    <n v="34.231269017364582"/>
    <n v="17.86600679403162"/>
    <n v="2.085"/>
    <m/>
    <n v="5"/>
    <m/>
  </r>
  <r>
    <x v="37"/>
    <x v="37"/>
    <x v="37"/>
    <n v="2179857"/>
    <x v="2"/>
    <d v="2023-03-01T00:00:00"/>
    <d v="2023-04-05T00:00:00"/>
    <n v="837.68333333346527"/>
    <n v="22.863685163443204"/>
    <n v="11.933029834782467"/>
    <n v="1.3919999999999999"/>
    <m/>
    <n v="5"/>
    <m/>
  </r>
  <r>
    <x v="38"/>
    <x v="38"/>
    <x v="38"/>
    <n v="2179858"/>
    <x v="2"/>
    <d v="2023-03-01T00:00:00"/>
    <d v="2023-04-05T00:00:00"/>
    <n v="837.70000000001164"/>
    <n v="49.586273128804372"/>
    <n v="25.880100797914601"/>
    <n v="3.0190000000000001"/>
    <m/>
    <n v="5"/>
    <m/>
  </r>
  <r>
    <x v="39"/>
    <x v="39"/>
    <x v="39"/>
    <n v="2179859"/>
    <x v="2"/>
    <d v="2023-03-01T00:00:00"/>
    <d v="2023-04-05T00:00:00"/>
    <n v="837.84999999997672"/>
    <n v="39.707897595036016"/>
    <n v="20.724372439997921"/>
    <n v="2.4180000000000001"/>
    <m/>
    <n v="5"/>
    <m/>
  </r>
  <r>
    <x v="40"/>
    <x v="40"/>
    <x v="40"/>
    <n v="2179860"/>
    <x v="2"/>
    <d v="2023-03-01T00:00:00"/>
    <d v="2023-04-05T00:00:00"/>
    <n v="837.96666666667443"/>
    <n v="20.245252794462601"/>
    <n v="10.566415863498227"/>
    <n v="1.2330000000000001"/>
    <m/>
    <n v="6"/>
    <m/>
  </r>
  <r>
    <x v="41"/>
    <x v="41"/>
    <x v="41"/>
    <n v="2179861"/>
    <x v="2"/>
    <d v="2023-03-01T00:00:00"/>
    <d v="2023-04-05T00:00:00"/>
    <n v="837.96666666667443"/>
    <n v="19.769087075858046"/>
    <n v="10.317895133537602"/>
    <n v="1.204"/>
    <m/>
    <n v="6"/>
    <m/>
  </r>
  <r>
    <x v="42"/>
    <x v="42"/>
    <x v="42"/>
    <n v="2179862"/>
    <x v="2"/>
    <d v="2023-03-01T00:00:00"/>
    <d v="2023-04-05T00:00:00"/>
    <n v="837.96666666667443"/>
    <n v="20.590062452762449"/>
    <n v="10.746379150711091"/>
    <n v="1.254"/>
    <m/>
    <n v="6"/>
    <m/>
  </r>
  <r>
    <x v="43"/>
    <x v="43"/>
    <x v="43"/>
    <n v="2179863"/>
    <x v="2"/>
    <d v="2023-03-01T00:00:00"/>
    <d v="2023-04-05T00:00:00"/>
    <n v="837.83333333343035"/>
    <n v="24.780979908491261"/>
    <n v="12.933705588982914"/>
    <n v="1.5089999999999999"/>
    <m/>
    <n v="6"/>
    <m/>
  </r>
  <r>
    <x v="44"/>
    <x v="44"/>
    <x v="44"/>
    <n v="2179864"/>
    <x v="2"/>
    <d v="2023-03-01T00:00:00"/>
    <d v="2023-04-05T00:00:00"/>
    <n v="837.83333333343035"/>
    <n v="14.484310324247378"/>
    <n v="7.5596609207971701"/>
    <n v="0.88200000000000001"/>
    <m/>
    <n v="6"/>
    <m/>
  </r>
  <r>
    <x v="45"/>
    <x v="45"/>
    <x v="45"/>
    <n v="2179865"/>
    <x v="2"/>
    <d v="2023-03-01T00:00:00"/>
    <d v="2023-04-05T00:00:00"/>
    <n v="837.84999999997672"/>
    <m/>
    <n v="0.23998446167077825"/>
    <n v="2.8000000000000001E-2"/>
    <m/>
    <n v="6"/>
    <m/>
  </r>
  <r>
    <x v="46"/>
    <x v="46"/>
    <x v="46"/>
    <n v="2179866"/>
    <x v="2"/>
    <d v="2023-03-01T00:00:00"/>
    <d v="2023-04-05T00:00:00"/>
    <n v="837.83333333325572"/>
    <n v="30.265968171874693"/>
    <n v="15.79643432770078"/>
    <n v="1.843"/>
    <m/>
    <n v="6"/>
    <m/>
  </r>
  <r>
    <x v="47"/>
    <x v="47"/>
    <x v="47"/>
    <n v="2179867"/>
    <x v="2"/>
    <d v="2023-03-01T00:00:00"/>
    <d v="2023-04-05T00:00:00"/>
    <n v="837.84999999997672"/>
    <n v="21.019896162798222"/>
    <n v="10.970718247807005"/>
    <n v="1.28"/>
    <m/>
    <n v="6"/>
    <m/>
  </r>
  <r>
    <x v="48"/>
    <x v="48"/>
    <x v="48"/>
    <n v="2179868"/>
    <x v="2"/>
    <d v="2023-03-01T00:00:00"/>
    <d v="2023-04-05T00:00:00"/>
    <n v="837.81666666670935"/>
    <n v="37.590981718353333"/>
    <n v="19.619510291416145"/>
    <n v="2.2890000000000001"/>
    <m/>
    <n v="6"/>
    <m/>
  </r>
  <r>
    <x v="49"/>
    <x v="49"/>
    <x v="49"/>
    <n v="2179869"/>
    <x v="2"/>
    <d v="2023-03-01T00:00:00"/>
    <d v="2023-04-05T00:00:00"/>
    <n v="837.73333333327901"/>
    <n v="20.989975330257607"/>
    <n v="10.955101946898543"/>
    <n v="1.278"/>
    <m/>
    <n v="6"/>
    <m/>
  </r>
  <r>
    <x v="50"/>
    <x v="50"/>
    <x v="50"/>
    <n v="2179870"/>
    <x v="2"/>
    <d v="2023-03-01T00:00:00"/>
    <d v="2023-04-05T00:00:00"/>
    <n v="837.73333333327901"/>
    <n v="20.875006764285928"/>
    <n v="10.895097476140881"/>
    <n v="1.2709999999999999"/>
    <m/>
    <n v="6"/>
    <m/>
  </r>
  <r>
    <x v="51"/>
    <x v="51"/>
    <x v="51"/>
    <n v="2179871"/>
    <x v="2"/>
    <d v="2023-03-01T00:00:00"/>
    <d v="2023-04-05T00:00:00"/>
    <n v="837.73333333345363"/>
    <n v="20.250891691864037"/>
    <n v="10.569358920597097"/>
    <n v="1.2330000000000001"/>
    <m/>
    <n v="6"/>
    <m/>
  </r>
  <r>
    <x v="52"/>
    <x v="52"/>
    <x v="52"/>
    <n v="2179872"/>
    <x v="2"/>
    <d v="2023-03-01T00:00:00"/>
    <d v="2023-04-05T00:00:00"/>
    <n v="837.69999999983702"/>
    <n v="20.251697505077356"/>
    <n v="10.569779491167722"/>
    <n v="1.2330000000000001"/>
    <m/>
    <n v="6"/>
    <m/>
  </r>
  <r>
    <x v="53"/>
    <x v="53"/>
    <x v="53"/>
    <n v="2179873"/>
    <x v="2"/>
    <d v="2023-03-01T00:00:00"/>
    <d v="2023-04-05T00:00:00"/>
    <n v="837.70000000001164"/>
    <n v="20.859412677569246"/>
    <n v="10.886958599983949"/>
    <n v="1.27"/>
    <m/>
    <n v="6"/>
    <m/>
  </r>
  <r>
    <x v="54"/>
    <x v="54"/>
    <x v="54"/>
    <n v="2179874"/>
    <x v="2"/>
    <d v="2023-03-01T00:00:00"/>
    <d v="2023-04-05T00:00:00"/>
    <n v="837.68333333346527"/>
    <n v="19.72649847794202"/>
    <n v="10.295667264061597"/>
    <n v="1.2010000000000001"/>
    <m/>
    <n v="7"/>
    <m/>
  </r>
  <r>
    <x v="55"/>
    <x v="55"/>
    <x v="55"/>
    <n v="2179875"/>
    <x v="2"/>
    <d v="2023-03-01T00:00:00"/>
    <d v="2023-04-05T00:00:00"/>
    <n v="837.65000000002328"/>
    <n v="9.214826001312943"/>
    <n v="4.8094081426476736"/>
    <n v="0.56100000000000005"/>
    <m/>
    <n v="7"/>
    <m/>
  </r>
  <r>
    <x v="56"/>
    <x v="56"/>
    <x v="56"/>
    <n v="2179876"/>
    <x v="2"/>
    <d v="2023-03-01T00:00:00"/>
    <d v="2023-04-05T00:00:00"/>
    <n v="837.56666666659294"/>
    <n v="23.44182711824141"/>
    <n v="12.234774070063366"/>
    <n v="1.427"/>
    <m/>
    <n v="8"/>
    <m/>
  </r>
  <r>
    <x v="57"/>
    <x v="57"/>
    <x v="57"/>
    <n v="2179877"/>
    <x v="2"/>
    <d v="2023-03-01T00:00:00"/>
    <d v="2023-04-05T00:00:00"/>
    <n v="837.55000000004657"/>
    <n v="21.388834099455561"/>
    <n v="11.163274582179312"/>
    <n v="1.302"/>
    <m/>
    <n v="8"/>
    <m/>
  </r>
  <r>
    <x v="58"/>
    <x v="58"/>
    <x v="58"/>
    <n v="2179878"/>
    <x v="2"/>
    <d v="2023-03-01T00:00:00"/>
    <d v="2023-04-05T00:00:00"/>
    <n v="837.55000000004657"/>
    <n v="20.912431496625903"/>
    <n v="10.914630217445669"/>
    <n v="1.2729999999999999"/>
    <s v="contained spider"/>
    <n v="8"/>
    <m/>
  </r>
  <r>
    <x v="59"/>
    <x v="59"/>
    <x v="59"/>
    <n v="2179879"/>
    <x v="2"/>
    <d v="2023-03-01T00:00:00"/>
    <d v="2023-04-05T00:00:00"/>
    <n v="837.50000000005821"/>
    <n v="24.462269850744569"/>
    <n v="12.767364222726812"/>
    <n v="1.4890000000000001"/>
    <m/>
    <n v="8"/>
    <m/>
  </r>
  <r>
    <x v="0"/>
    <x v="0"/>
    <x v="0"/>
    <n v="2202853"/>
    <x v="3"/>
    <d v="2023-04-05T00:00:00"/>
    <d v="2023-05-03T00:00:00"/>
    <n v="672.31666666665114"/>
    <n v="30.922703587100045"/>
    <n v="16.139198114352844"/>
    <n v="1.5109999999999999"/>
    <m/>
    <n v="1"/>
    <m/>
  </r>
  <r>
    <x v="1"/>
    <x v="1"/>
    <x v="1"/>
    <n v="2202854"/>
    <x v="3"/>
    <d v="2023-04-05T00:00:00"/>
    <d v="2023-05-03T00:00:00"/>
    <n v="672.33333333337214"/>
    <n v="29.243843827464847"/>
    <n v="15.262966507027583"/>
    <n v="1.429"/>
    <m/>
    <n v="1"/>
    <m/>
  </r>
  <r>
    <x v="2"/>
    <x v="2"/>
    <x v="2"/>
    <n v="2202855"/>
    <x v="3"/>
    <d v="2023-04-05T00:00:00"/>
    <d v="2023-05-03T00:00:00"/>
    <n v="672.33333333337214"/>
    <n v="29.428024789289328"/>
    <n v="15.359094357666665"/>
    <n v="1.4379999999999999"/>
    <m/>
    <n v="1"/>
    <m/>
  </r>
  <r>
    <x v="3"/>
    <x v="3"/>
    <x v="3"/>
    <n v="2202856"/>
    <x v="3"/>
    <d v="2023-04-05T00:00:00"/>
    <d v="2023-05-03T00:00:00"/>
    <n v="672.35000000009313"/>
    <n v="28.854302074808228"/>
    <n v="15.059656615244378"/>
    <n v="1.41"/>
    <m/>
    <n v="1"/>
    <m/>
  </r>
  <r>
    <x v="4"/>
    <x v="4"/>
    <x v="4"/>
    <n v="2202857"/>
    <x v="3"/>
    <d v="2023-04-05T00:00:00"/>
    <d v="2023-05-03T00:00:00"/>
    <n v="672.3833333333605"/>
    <n v="17.577742359268555"/>
    <n v="9.174187035108849"/>
    <n v="0.85899999999999999"/>
    <s v="contained a spider &amp; web"/>
    <n v="1"/>
    <m/>
  </r>
  <r>
    <x v="5"/>
    <x v="5"/>
    <x v="5"/>
    <n v="2202858"/>
    <x v="3"/>
    <d v="2023-04-05T00:00:00"/>
    <d v="2023-05-03T00:00:00"/>
    <n v="672.26666666666279"/>
    <n v="14.469872570408651"/>
    <n v="7.552125558668398"/>
    <n v="0.70699999999999996"/>
    <m/>
    <n v="1"/>
    <m/>
  </r>
  <r>
    <x v="6"/>
    <x v="6"/>
    <x v="6"/>
    <n v="2202859"/>
    <x v="3"/>
    <d v="2023-04-05T00:00:00"/>
    <d v="2023-05-03T00:00:00"/>
    <n v="672.3666666666395"/>
    <n v="20.545390907739662"/>
    <n v="10.723064148089595"/>
    <n v="1.004"/>
    <m/>
    <n v="1"/>
    <m/>
  </r>
  <r>
    <x v="7"/>
    <x v="7"/>
    <x v="7"/>
    <n v="2202860"/>
    <x v="3"/>
    <d v="2023-04-05T00:00:00"/>
    <d v="2023-05-03T00:00:00"/>
    <n v="672.3833333333605"/>
    <n v="23.921281511041844"/>
    <n v="12.485011227057329"/>
    <n v="1.169"/>
    <m/>
    <n v="2"/>
    <m/>
  </r>
  <r>
    <x v="8"/>
    <x v="8"/>
    <x v="8"/>
    <n v="2202861"/>
    <x v="3"/>
    <d v="2023-04-05T00:00:00"/>
    <d v="2023-05-03T00:00:00"/>
    <n v="672.3666666666395"/>
    <n v="40.661047543504694"/>
    <n v="21.221841097862576"/>
    <n v="1.9870000000000001"/>
    <m/>
    <n v="2"/>
    <m/>
  </r>
  <r>
    <x v="9"/>
    <x v="9"/>
    <x v="9"/>
    <n v="2202862"/>
    <x v="3"/>
    <d v="2023-04-05T00:00:00"/>
    <d v="2023-05-03T00:00:00"/>
    <n v="672.36666666681413"/>
    <n v="44.937926726478672"/>
    <n v="23.454032738245655"/>
    <n v="2.1960000000000002"/>
    <m/>
    <n v="2"/>
    <m/>
  </r>
  <r>
    <x v="10"/>
    <x v="10"/>
    <x v="10"/>
    <n v="2202863"/>
    <x v="3"/>
    <d v="2023-04-05T00:00:00"/>
    <d v="2023-05-03T00:00:00"/>
    <n v="672.3833333333605"/>
    <n v="33.518442356789166"/>
    <n v="17.49396782713422"/>
    <n v="1.6379999999999999"/>
    <m/>
    <n v="2"/>
    <m/>
  </r>
  <r>
    <x v="11"/>
    <x v="11"/>
    <x v="11"/>
    <n v="2202864"/>
    <x v="3"/>
    <d v="2023-04-05T00:00:00"/>
    <d v="2023-05-03T00:00:00"/>
    <n v="672.31666666665114"/>
    <n v="40.234305262897877"/>
    <n v="20.999115481679478"/>
    <n v="1.966"/>
    <m/>
    <n v="2"/>
    <m/>
  </r>
  <r>
    <x v="12"/>
    <x v="12"/>
    <x v="12"/>
    <n v="2202865"/>
    <x v="3"/>
    <d v="2023-04-05T00:00:00"/>
    <d v="2023-05-03T00:00:00"/>
    <n v="672.33333333337214"/>
    <n v="28.077364402576467"/>
    <n v="14.654156786313397"/>
    <n v="1.3720000000000001"/>
    <m/>
    <n v="2"/>
    <m/>
  </r>
  <r>
    <x v="13"/>
    <x v="13"/>
    <x v="13"/>
    <n v="2202866"/>
    <x v="3"/>
    <d v="2023-04-05T00:00:00"/>
    <d v="2023-05-03T00:00:00"/>
    <n v="672.33333333337214"/>
    <n v="24.35281606345918"/>
    <n v="12.710238028945293"/>
    <n v="1.19"/>
    <m/>
    <n v="2"/>
    <m/>
  </r>
  <r>
    <x v="14"/>
    <x v="14"/>
    <x v="14"/>
    <n v="2202867"/>
    <x v="3"/>
    <d v="2023-04-05T00:00:00"/>
    <d v="2023-05-03T00:00:00"/>
    <n v="672.48333333333721"/>
    <n v="36.214176311680376"/>
    <n v="18.900927093778904"/>
    <n v="1.77"/>
    <m/>
    <n v="2"/>
    <m/>
  </r>
  <r>
    <x v="15"/>
    <x v="15"/>
    <x v="15"/>
    <n v="2202868"/>
    <x v="3"/>
    <d v="2023-04-05T00:00:00"/>
    <d v="2023-05-03T00:00:00"/>
    <n v="672.45000000006985"/>
    <n v="25.617173024013994"/>
    <n v="13.370132058462419"/>
    <n v="1.252"/>
    <m/>
    <n v="2"/>
    <m/>
  </r>
  <r>
    <x v="16"/>
    <x v="16"/>
    <x v="16"/>
    <n v="2202869"/>
    <x v="3"/>
    <d v="2023-04-05T00:00:00"/>
    <d v="2023-05-03T00:00:00"/>
    <n v="672.3833333333605"/>
    <n v="27.359070470712524"/>
    <n v="14.279264337532632"/>
    <n v="1.337"/>
    <m/>
    <n v="2"/>
    <m/>
  </r>
  <r>
    <x v="17"/>
    <x v="17"/>
    <x v="17"/>
    <n v="2202870"/>
    <x v="3"/>
    <d v="2023-04-05T00:00:00"/>
    <d v="2023-05-03T00:00:00"/>
    <n v="672.43333333334886"/>
    <n v="17.310435730927079"/>
    <n v="9.0346741810684126"/>
    <n v="0.84599999999999997"/>
    <m/>
    <n v="2"/>
    <m/>
  </r>
  <r>
    <x v="19"/>
    <x v="19"/>
    <x v="19"/>
    <n v="2202872"/>
    <x v="3"/>
    <d v="2023-04-05T00:00:00"/>
    <d v="2023-05-03T00:00:00"/>
    <n v="672.39999999990687"/>
    <n v="17.331756395005375"/>
    <n v="9.0458018763076069"/>
    <n v="0.84699999999999998"/>
    <m/>
    <n v="2"/>
    <m/>
  </r>
  <r>
    <x v="20"/>
    <x v="20"/>
    <x v="20"/>
    <n v="2202873"/>
    <x v="3"/>
    <d v="2023-04-05T00:00:00"/>
    <d v="2023-05-03T00:00:00"/>
    <n v="672.45000000006985"/>
    <n v="26.84483307308815"/>
    <n v="14.010873211423878"/>
    <n v="1.3120000000000001"/>
    <m/>
    <n v="3"/>
    <m/>
  </r>
  <r>
    <x v="21"/>
    <x v="21"/>
    <x v="21"/>
    <n v="2202874"/>
    <x v="3"/>
    <d v="2023-04-05T00:00:00"/>
    <d v="2023-05-03T00:00:00"/>
    <n v="672.46666666679084"/>
    <m/>
    <n v="3.2463413811317743"/>
    <n v="0.30399999999999999"/>
    <s v="contained droplets, dirty when received, to be removed "/>
    <n v="3"/>
    <s v="yes"/>
  </r>
  <r>
    <x v="22"/>
    <x v="22"/>
    <x v="22"/>
    <n v="2202875"/>
    <x v="3"/>
    <d v="2023-04-05T00:00:00"/>
    <d v="2023-05-03T00:00:00"/>
    <n v="672.51666666660458"/>
    <n v="22.504869767789742"/>
    <n v="11.745756663773353"/>
    <n v="1.1000000000000001"/>
    <m/>
    <n v="3"/>
    <m/>
  </r>
  <r>
    <x v="23"/>
    <x v="23"/>
    <x v="23"/>
    <n v="2202876"/>
    <x v="3"/>
    <d v="2023-04-05T00:00:00"/>
    <d v="2023-05-03T00:00:00"/>
    <n v="672.48333333333721"/>
    <n v="29.544220674613822"/>
    <n v="15.419739391760867"/>
    <n v="1.444"/>
    <m/>
    <n v="4"/>
    <m/>
  </r>
  <r>
    <x v="24"/>
    <x v="24"/>
    <x v="24"/>
    <n v="2202877"/>
    <x v="3"/>
    <d v="2023-04-05T00:00:00"/>
    <d v="2023-05-03T00:00:00"/>
    <n v="672.44999999989523"/>
    <n v="23.816604952044752"/>
    <n v="12.430378367455507"/>
    <n v="1.1639999999999999"/>
    <m/>
    <n v="4"/>
    <m/>
  </r>
  <r>
    <x v="25"/>
    <x v="25"/>
    <x v="25"/>
    <n v="2202878"/>
    <x v="3"/>
    <d v="2023-04-05T00:00:00"/>
    <d v="2023-05-03T00:00:00"/>
    <n v="672.44999999989523"/>
    <n v="27.376819094360727"/>
    <n v="14.288527711044221"/>
    <n v="1.3380000000000001"/>
    <m/>
    <n v="4"/>
    <m/>
  </r>
  <r>
    <x v="26"/>
    <x v="26"/>
    <x v="26"/>
    <n v="2202879"/>
    <x v="3"/>
    <d v="2023-04-05T00:00:00"/>
    <d v="2023-05-03T00:00:00"/>
    <n v="672.50000000005821"/>
    <n v="17.758828252786568"/>
    <n v="9.2686995056297334"/>
    <n v="0.86799999999999999"/>
    <m/>
    <n v="4"/>
    <m/>
  </r>
  <r>
    <x v="27"/>
    <x v="27"/>
    <x v="27"/>
    <n v="2202880"/>
    <x v="3"/>
    <d v="2023-04-05T00:00:00"/>
    <d v="2023-05-03T00:00:00"/>
    <n v="672.48333333333721"/>
    <n v="26.229702842697314"/>
    <n v="13.689824030635341"/>
    <n v="1.282"/>
    <m/>
    <n v="5"/>
    <m/>
  </r>
  <r>
    <x v="28"/>
    <x v="28"/>
    <x v="28"/>
    <n v="2202881"/>
    <x v="3"/>
    <d v="2023-04-05T00:00:00"/>
    <d v="2023-05-03T00:00:00"/>
    <n v="672.50000000005821"/>
    <n v="32.162301858733279"/>
    <n v="16.786170072407767"/>
    <n v="1.5720000000000001"/>
    <m/>
    <n v="5"/>
    <m/>
  </r>
  <r>
    <x v="29"/>
    <x v="29"/>
    <x v="29"/>
    <n v="2202882"/>
    <x v="3"/>
    <d v="2023-04-05T00:00:00"/>
    <d v="2023-05-03T00:00:00"/>
    <n v="672.51666666660458"/>
    <n v="22.791295383016159"/>
    <n v="11.895248112221378"/>
    <n v="1.1140000000000001"/>
    <m/>
    <n v="5"/>
    <m/>
  </r>
  <r>
    <x v="30"/>
    <x v="30"/>
    <x v="30"/>
    <n v="2202883"/>
    <x v="3"/>
    <d v="2023-04-05T00:00:00"/>
    <d v="2023-05-03T00:00:00"/>
    <n v="672.53333333332557"/>
    <n v="27.51663610230008"/>
    <n v="14.361501097233862"/>
    <n v="1.345"/>
    <m/>
    <n v="5"/>
    <m/>
  </r>
  <r>
    <x v="31"/>
    <x v="31"/>
    <x v="31"/>
    <n v="2202884"/>
    <x v="3"/>
    <d v="2023-04-05T00:00:00"/>
    <d v="2023-05-03T00:00:00"/>
    <n v="672.60000000003492"/>
    <n v="22.317973535532591"/>
    <n v="11.648211657376091"/>
    <n v="1.091"/>
    <m/>
    <n v="5"/>
    <m/>
  </r>
  <r>
    <x v="33"/>
    <x v="33"/>
    <x v="33"/>
    <n v="2202886"/>
    <x v="3"/>
    <d v="2023-04-05T00:00:00"/>
    <d v="2023-05-03T00:00:00"/>
    <n v="672.71666666673264"/>
    <n v="32.479189356585771"/>
    <n v="16.951560206986311"/>
    <n v="1.5880000000000001"/>
    <m/>
    <n v="5"/>
    <m/>
  </r>
  <r>
    <x v="34"/>
    <x v="34"/>
    <x v="34"/>
    <n v="2202887"/>
    <x v="3"/>
    <d v="2023-04-05T00:00:00"/>
    <d v="2023-05-03T00:00:00"/>
    <n v="671.93333333329065"/>
    <n v="34.462342990378218"/>
    <n v="17.986609076397819"/>
    <n v="1.6830000000000001"/>
    <m/>
    <n v="5"/>
    <m/>
  </r>
  <r>
    <x v="35"/>
    <x v="35"/>
    <x v="35"/>
    <n v="2202888"/>
    <x v="3"/>
    <d v="2023-04-05T00:00:00"/>
    <d v="2023-05-03T00:00:00"/>
    <n v="671.93333333329065"/>
    <n v="34.421389522772301"/>
    <n v="17.965234615225629"/>
    <n v="1.681"/>
    <m/>
    <n v="5"/>
    <m/>
  </r>
  <r>
    <x v="36"/>
    <x v="36"/>
    <x v="36"/>
    <n v="2202889"/>
    <x v="3"/>
    <d v="2023-04-05T00:00:00"/>
    <d v="2023-05-03T00:00:00"/>
    <n v="671.93333333329065"/>
    <n v="35.260935608693579"/>
    <n v="18.403411069255522"/>
    <n v="1.722"/>
    <m/>
    <n v="5"/>
    <m/>
  </r>
  <r>
    <x v="37"/>
    <x v="37"/>
    <x v="37"/>
    <n v="2202890"/>
    <x v="3"/>
    <d v="2023-04-05T00:00:00"/>
    <d v="2023-05-03T00:00:00"/>
    <n v="672.48333333333721"/>
    <n v="22.812885077696961"/>
    <n v="11.90651622009236"/>
    <n v="1.115"/>
    <m/>
    <n v="5"/>
    <m/>
  </r>
  <r>
    <x v="39"/>
    <x v="39"/>
    <x v="39"/>
    <n v="2202892"/>
    <x v="3"/>
    <d v="2023-04-05T00:00:00"/>
    <d v="2023-05-03T00:00:00"/>
    <n v="672.31666666665114"/>
    <n v="39.211052331491523"/>
    <n v="20.4650586281271"/>
    <n v="1.9159999999999999"/>
    <m/>
    <n v="5"/>
    <m/>
  </r>
  <r>
    <x v="40"/>
    <x v="40"/>
    <x v="40"/>
    <n v="2202893"/>
    <x v="3"/>
    <d v="2023-04-05T00:00:00"/>
    <d v="2023-05-03T00:00:00"/>
    <n v="672.26666666666279"/>
    <n v="21.612709242364268"/>
    <n v="11.280119646327906"/>
    <n v="1.056"/>
    <m/>
    <n v="6"/>
    <m/>
  </r>
  <r>
    <x v="41"/>
    <x v="41"/>
    <x v="41"/>
    <n v="2202894"/>
    <x v="3"/>
    <d v="2023-04-05T00:00:00"/>
    <d v="2023-05-03T00:00:00"/>
    <n v="672.26666666666279"/>
    <n v="22.329039567632019"/>
    <n v="11.653987248242181"/>
    <n v="1.091"/>
    <m/>
    <n v="6"/>
    <m/>
  </r>
  <r>
    <x v="42"/>
    <x v="42"/>
    <x v="42"/>
    <n v="2202895"/>
    <x v="3"/>
    <d v="2023-04-05T00:00:00"/>
    <d v="2023-05-03T00:00:00"/>
    <n v="672.26666666666279"/>
    <n v="22.062974018246855"/>
    <n v="11.515122138959738"/>
    <n v="1.0780000000000001"/>
    <m/>
    <n v="6"/>
    <m/>
  </r>
  <r>
    <x v="43"/>
    <x v="43"/>
    <x v="43"/>
    <n v="2202896"/>
    <x v="3"/>
    <d v="2023-04-05T00:00:00"/>
    <d v="2023-05-03T00:00:00"/>
    <n v="672.28333333320916"/>
    <m/>
    <n v="1.3779349999223618"/>
    <n v="0.129"/>
    <s v="dirty when received"/>
    <n v="6"/>
    <s v="yes"/>
  </r>
  <r>
    <x v="44"/>
    <x v="44"/>
    <x v="44"/>
    <n v="2202897"/>
    <x v="3"/>
    <d v="2023-04-05T00:00:00"/>
    <d v="2023-05-03T00:00:00"/>
    <n v="672.26666666666279"/>
    <n v="13.814941987306705"/>
    <n v="7.2103037512039174"/>
    <n v="0.67500000000000004"/>
    <m/>
    <n v="6"/>
    <m/>
  </r>
  <r>
    <x v="45"/>
    <x v="45"/>
    <x v="45"/>
    <n v="2202898"/>
    <x v="3"/>
    <d v="2023-04-05T00:00:00"/>
    <d v="2023-05-03T00:00:00"/>
    <n v="672.24999999994179"/>
    <m/>
    <n v="16.365124752433619"/>
    <n v="1.532"/>
    <s v="start date amended, exposed for longer than recommended 2-4 weeks (start date is 1/03/2023), to be removed "/>
    <n v="6"/>
    <s v="yes"/>
  </r>
  <r>
    <x v="46"/>
    <x v="46"/>
    <x v="46"/>
    <n v="2202899"/>
    <x v="3"/>
    <d v="2023-04-05T00:00:00"/>
    <d v="2023-05-03T00:00:00"/>
    <n v="672.24999999994179"/>
    <n v="27.507766455933957"/>
    <n v="14.356871845477015"/>
    <n v="1.3440000000000001"/>
    <m/>
    <n v="6"/>
    <m/>
  </r>
  <r>
    <x v="47"/>
    <x v="47"/>
    <x v="47"/>
    <n v="2202900"/>
    <x v="3"/>
    <d v="2023-04-05T00:00:00"/>
    <d v="2023-05-03T00:00:00"/>
    <n v="672.23333333339542"/>
    <n v="19.628424158276562"/>
    <n v="10.244480249622423"/>
    <n v="0.95899999999999996"/>
    <m/>
    <n v="6"/>
    <m/>
  </r>
  <r>
    <x v="48"/>
    <x v="48"/>
    <x v="48"/>
    <n v="2202901"/>
    <x v="3"/>
    <d v="2023-04-05T00:00:00"/>
    <d v="2023-05-03T00:00:00"/>
    <n v="672.21666666667443"/>
    <n v="37.374756155009116"/>
    <n v="19.506657700944217"/>
    <n v="1.8260000000000001"/>
    <m/>
    <n v="6"/>
    <m/>
  </r>
  <r>
    <x v="49"/>
    <x v="49"/>
    <x v="49"/>
    <n v="2202902"/>
    <x v="3"/>
    <d v="2023-04-05T00:00:00"/>
    <d v="2023-05-03T00:00:00"/>
    <n v="672.25000000011642"/>
    <n v="22.32959315730368"/>
    <n v="11.654276178133445"/>
    <n v="1.091"/>
    <m/>
    <n v="6"/>
    <m/>
  </r>
  <r>
    <x v="50"/>
    <x v="50"/>
    <x v="50"/>
    <n v="2202903"/>
    <x v="3"/>
    <d v="2023-04-05T00:00:00"/>
    <d v="2023-05-03T00:00:00"/>
    <n v="672.24999999994179"/>
    <n v="22.657066567499172"/>
    <n v="11.825191319154056"/>
    <n v="1.107"/>
    <m/>
    <n v="6"/>
    <m/>
  </r>
  <r>
    <x v="51"/>
    <x v="51"/>
    <x v="51"/>
    <n v="2202904"/>
    <x v="3"/>
    <d v="2023-04-05T00:00:00"/>
    <d v="2023-05-03T00:00:00"/>
    <n v="672.24999999994179"/>
    <m/>
    <n v="0.33114808572156801"/>
    <n v="3.1E-2"/>
    <s v=" processed empty Apr and May shows double exposure, needs removal "/>
    <n v="6"/>
    <s v="yes"/>
  </r>
  <r>
    <x v="52"/>
    <x v="52"/>
    <x v="52"/>
    <n v="2202905"/>
    <x v="3"/>
    <d v="2023-04-05T00:00:00"/>
    <d v="2023-05-03T00:00:00"/>
    <n v="672.30000000010477"/>
    <n v="20.895342852889794"/>
    <n v="10.905711301090706"/>
    <n v="1.0209999999999999"/>
    <m/>
    <n v="6"/>
    <m/>
  </r>
  <r>
    <x v="53"/>
    <x v="53"/>
    <x v="53"/>
    <n v="2202906"/>
    <x v="3"/>
    <d v="2023-04-05T00:00:00"/>
    <d v="2023-05-03T00:00:00"/>
    <n v="672.30000000010477"/>
    <n v="18.910182954035431"/>
    <n v="9.8696153204777826"/>
    <n v="0.92400000000000004"/>
    <m/>
    <n v="6"/>
    <m/>
  </r>
  <r>
    <x v="54"/>
    <x v="54"/>
    <x v="54"/>
    <n v="2202907"/>
    <x v="3"/>
    <d v="2023-04-05T00:00:00"/>
    <d v="2023-05-03T00:00:00"/>
    <n v="672.31666666665114"/>
    <n v="19.789711693398903"/>
    <n v="10.328659547702976"/>
    <n v="0.96699999999999997"/>
    <m/>
    <n v="7"/>
    <m/>
  </r>
  <r>
    <x v="55"/>
    <x v="55"/>
    <x v="55"/>
    <n v="2202908"/>
    <x v="3"/>
    <d v="2023-04-05T00:00:00"/>
    <d v="2023-05-03T00:00:00"/>
    <n v="672.29999999993015"/>
    <n v="7.6745872378410471"/>
    <n v="4.0055256982468936"/>
    <n v="0.375"/>
    <m/>
    <n v="7"/>
    <m/>
  </r>
  <r>
    <x v="56"/>
    <x v="56"/>
    <x v="56"/>
    <n v="2202909"/>
    <x v="3"/>
    <d v="2023-04-05T00:00:00"/>
    <d v="2023-05-03T00:00:00"/>
    <n v="672.33333333337214"/>
    <n v="22.347290034703718"/>
    <n v="11.663512544208622"/>
    <n v="1.0920000000000001"/>
    <m/>
    <n v="8"/>
    <m/>
  </r>
  <r>
    <x v="57"/>
    <x v="57"/>
    <x v="57"/>
    <n v="2202910"/>
    <x v="3"/>
    <d v="2023-04-05T00:00:00"/>
    <d v="2023-05-03T00:00:00"/>
    <n v="672.41666666662786"/>
    <n v="20.052774817202792"/>
    <n v="10.465957629020247"/>
    <n v="0.98"/>
    <m/>
    <n v="8"/>
    <m/>
  </r>
  <r>
    <x v="58"/>
    <x v="58"/>
    <x v="58"/>
    <n v="2202911"/>
    <x v="3"/>
    <d v="2023-04-05T00:00:00"/>
    <d v="2023-05-03T00:00:00"/>
    <n v="672.28333333338378"/>
    <n v="19.913489352206156"/>
    <n v="10.39326166607837"/>
    <n v="0.97299999999999998"/>
    <m/>
    <n v="8"/>
    <m/>
  </r>
  <r>
    <x v="59"/>
    <x v="59"/>
    <x v="59"/>
    <n v="2202912"/>
    <x v="3"/>
    <d v="2023-04-05T00:00:00"/>
    <d v="2023-05-03T00:00:00"/>
    <n v="672.39999999990687"/>
    <n v="26.60127900059857"/>
    <n v="13.88375730720176"/>
    <n v="1.3"/>
    <m/>
    <n v="8"/>
    <m/>
  </r>
  <r>
    <x v="0"/>
    <x v="0"/>
    <x v="0"/>
    <n v="2219499"/>
    <x v="4"/>
    <d v="2023-05-03T00:00:00"/>
    <d v="2023-05-31T00:00:00"/>
    <n v="670.25000000005821"/>
    <n v="30.073756061168595"/>
    <n v="15.696114854472128"/>
    <n v="1.4650000000000001"/>
    <m/>
    <n v="1"/>
    <m/>
  </r>
  <r>
    <x v="1"/>
    <x v="1"/>
    <x v="1"/>
    <n v="2219500"/>
    <x v="4"/>
    <d v="2023-05-03T00:00:00"/>
    <d v="2023-05-31T00:00:00"/>
    <n v="670.23333333333721"/>
    <n v="25.106565375242308"/>
    <n v="13.103635373299744"/>
    <n v="1.2230000000000001"/>
    <m/>
    <n v="1"/>
    <m/>
  </r>
  <r>
    <x v="2"/>
    <x v="2"/>
    <x v="2"/>
    <n v="2219501"/>
    <x v="4"/>
    <d v="2023-05-03T00:00:00"/>
    <d v="2023-05-31T00:00:00"/>
    <n v="670.23333333333721"/>
    <n v="26.091941612373645"/>
    <n v="13.617923597272258"/>
    <n v="1.2709999999999999"/>
    <m/>
    <n v="1"/>
    <m/>
  </r>
  <r>
    <x v="3"/>
    <x v="3"/>
    <x v="3"/>
    <n v="2219502"/>
    <x v="4"/>
    <d v="2023-05-03T00:00:00"/>
    <d v="2023-05-31T00:00:00"/>
    <n v="670.21666666661622"/>
    <n v="24.429726705296144"/>
    <n v="12.750379282513645"/>
    <n v="1.19"/>
    <m/>
    <n v="1"/>
    <m/>
  </r>
  <r>
    <x v="5"/>
    <x v="5"/>
    <x v="5"/>
    <n v="2219504"/>
    <x v="4"/>
    <d v="2023-05-03T00:00:00"/>
    <d v="2023-05-31T00:00:00"/>
    <n v="670.28333333332557"/>
    <n v="11.47467140761383"/>
    <n v="5.9888681668130639"/>
    <n v="0.55900000000000005"/>
    <s v="Contained web"/>
    <n v="1"/>
    <m/>
  </r>
  <r>
    <x v="6"/>
    <x v="6"/>
    <x v="6"/>
    <n v="2219505"/>
    <x v="4"/>
    <d v="2023-05-03T00:00:00"/>
    <d v="2023-05-31T00:00:00"/>
    <n v="670.16666666662786"/>
    <n v="15.521219597116044"/>
    <n v="8.1008453012087909"/>
    <n v="0.75600000000000001"/>
    <m/>
    <n v="1"/>
    <m/>
  </r>
  <r>
    <x v="7"/>
    <x v="7"/>
    <x v="7"/>
    <n v="2219506"/>
    <x v="4"/>
    <d v="2023-05-03T00:00:00"/>
    <d v="2023-05-31T00:00:00"/>
    <n v="670.16666666662786"/>
    <n v="18.559765232530296"/>
    <n v="9.6867250691703006"/>
    <n v="0.90400000000000003"/>
    <m/>
    <n v="2"/>
    <m/>
  </r>
  <r>
    <x v="8"/>
    <x v="8"/>
    <x v="8"/>
    <n v="2219507"/>
    <x v="4"/>
    <d v="2023-05-03T00:00:00"/>
    <d v="2023-05-31T00:00:00"/>
    <n v="670.18333333334886"/>
    <n v="38.740493397328194"/>
    <n v="20.219464194847703"/>
    <n v="1.887"/>
    <m/>
    <n v="2"/>
    <m/>
  </r>
  <r>
    <x v="9"/>
    <x v="9"/>
    <x v="9"/>
    <n v="2219508"/>
    <x v="4"/>
    <d v="2023-05-03T00:00:00"/>
    <d v="2023-05-31T00:00:00"/>
    <n v="670.18333333317423"/>
    <n v="22.172619432498863"/>
    <n v="11.572348346815691"/>
    <n v="1.08"/>
    <s v="Contained water droplets "/>
    <n v="2"/>
    <m/>
  </r>
  <r>
    <x v="10"/>
    <x v="10"/>
    <x v="10"/>
    <n v="2219509"/>
    <x v="4"/>
    <d v="2023-05-03T00:00:00"/>
    <d v="2023-05-31T00:00:00"/>
    <n v="670.18333333334886"/>
    <m/>
    <n v="22.40535221591232"/>
    <n v="2.0910000000000002"/>
    <s v="Appears as an error correlated to low HPS, both removed"/>
    <n v="2"/>
    <s v="yes"/>
  </r>
  <r>
    <x v="11"/>
    <x v="11"/>
    <x v="11"/>
    <n v="2219510"/>
    <x v="4"/>
    <d v="2023-05-03T00:00:00"/>
    <d v="2023-05-31T00:00:00"/>
    <n v="670.15000000008149"/>
    <n v="35.888580168614602"/>
    <n v="18.730991737272756"/>
    <n v="1.748"/>
    <m/>
    <n v="2"/>
    <m/>
  </r>
  <r>
    <x v="12"/>
    <x v="12"/>
    <x v="12"/>
    <n v="2219511"/>
    <x v="4"/>
    <d v="2023-05-03T00:00:00"/>
    <d v="2023-05-31T00:00:00"/>
    <n v="670.23333333333721"/>
    <n v="25.18868006166992"/>
    <n v="13.146492725297454"/>
    <n v="1.2270000000000001"/>
    <m/>
    <n v="2"/>
    <m/>
  </r>
  <r>
    <x v="13"/>
    <x v="13"/>
    <x v="13"/>
    <n v="2219512"/>
    <x v="4"/>
    <d v="2023-05-03T00:00:00"/>
    <d v="2023-05-31T00:00:00"/>
    <n v="670.14999999990687"/>
    <n v="17.718446616431621"/>
    <n v="9.2476234950060654"/>
    <n v="0.86299999999999999"/>
    <m/>
    <n v="2"/>
    <m/>
  </r>
  <r>
    <x v="14"/>
    <x v="14"/>
    <x v="14"/>
    <n v="2219513"/>
    <x v="4"/>
    <d v="2023-05-03T00:00:00"/>
    <d v="2023-05-31T00:00:00"/>
    <n v="669.89999999996508"/>
    <n v="41.591244961936781"/>
    <n v="21.707330355916902"/>
    <n v="2.0249999999999999"/>
    <m/>
    <n v="2"/>
    <m/>
  </r>
  <r>
    <x v="15"/>
    <x v="15"/>
    <x v="15"/>
    <n v="2219514"/>
    <x v="4"/>
    <d v="2023-05-03T00:00:00"/>
    <d v="2023-05-31T00:00:00"/>
    <n v="669.91666666668607"/>
    <n v="28.486726707301077"/>
    <n v="14.867811433873214"/>
    <n v="1.387"/>
    <m/>
    <n v="2"/>
    <m/>
  </r>
  <r>
    <x v="16"/>
    <x v="16"/>
    <x v="16"/>
    <n v="2219515"/>
    <x v="4"/>
    <d v="2023-05-03T00:00:00"/>
    <d v="2023-05-31T00:00:00"/>
    <n v="669.93333333340706"/>
    <n v="30.72464523832879"/>
    <n v="16.035827368647595"/>
    <n v="1.496"/>
    <m/>
    <n v="2"/>
    <m/>
  </r>
  <r>
    <x v="17"/>
    <x v="17"/>
    <x v="17"/>
    <n v="2219516"/>
    <x v="4"/>
    <d v="2023-05-03T00:00:00"/>
    <d v="2023-05-31T00:00:00"/>
    <n v="669.84999999997672"/>
    <n v="17.007467343435689"/>
    <n v="8.8765487178683138"/>
    <n v="0.82799999999999996"/>
    <m/>
    <n v="2"/>
    <m/>
  </r>
  <r>
    <x v="18"/>
    <x v="18"/>
    <x v="18"/>
    <n v="2219517"/>
    <x v="4"/>
    <d v="2023-05-03T00:00:00"/>
    <d v="2023-05-31T00:00:00"/>
    <n v="669.83333333325572"/>
    <m/>
    <n v="1.9082910455090023"/>
    <n v="0.17799999999999999"/>
    <s v="Appears as an error correlated to high PH, both removed"/>
    <n v="2"/>
    <s v="yes"/>
  </r>
  <r>
    <x v="19"/>
    <x v="19"/>
    <x v="19"/>
    <n v="2219518"/>
    <x v="4"/>
    <d v="2023-05-03T00:00:00"/>
    <d v="2023-05-31T00:00:00"/>
    <n v="669.85000000015134"/>
    <n v="14.398834067325252"/>
    <n v="7.5150490956812384"/>
    <n v="0.70099999999999996"/>
    <m/>
    <n v="2"/>
    <m/>
  </r>
  <r>
    <x v="20"/>
    <x v="20"/>
    <x v="20"/>
    <n v="2219519"/>
    <x v="4"/>
    <d v="2023-05-03T00:00:00"/>
    <d v="2023-05-31T00:00:00"/>
    <n v="669.81666666653473"/>
    <n v="19.57599392869081"/>
    <n v="10.21711582917057"/>
    <n v="0.95299999999999996"/>
    <m/>
    <n v="3"/>
    <m/>
  </r>
  <r>
    <x v="21"/>
    <x v="21"/>
    <x v="21"/>
    <n v="2219520"/>
    <x v="4"/>
    <d v="2023-05-03T00:00:00"/>
    <d v="2023-05-31T00:00:00"/>
    <n v="669.86666666652309"/>
    <n v="15.897889132169013"/>
    <n v="8.2974369165809048"/>
    <n v="0.77400000000000002"/>
    <m/>
    <n v="3"/>
    <m/>
  </r>
  <r>
    <x v="22"/>
    <x v="22"/>
    <x v="22"/>
    <n v="2219521"/>
    <x v="4"/>
    <d v="2023-05-03T00:00:00"/>
    <d v="2023-05-31T00:00:00"/>
    <n v="669.89999999996508"/>
    <n v="17.745597850426361"/>
    <n v="9.2617942851912112"/>
    <n v="0.86399999999999999"/>
    <s v="Contained water droplets &amp; spiders"/>
    <n v="3"/>
    <m/>
  </r>
  <r>
    <x v="23"/>
    <x v="23"/>
    <x v="23"/>
    <n v="2219522"/>
    <x v="4"/>
    <d v="2023-05-03T00:00:00"/>
    <d v="2023-05-31T00:00:00"/>
    <n v="669.9000000001397"/>
    <n v="27.337257799665892"/>
    <n v="14.267879853687836"/>
    <n v="1.331"/>
    <m/>
    <n v="4"/>
    <m/>
  </r>
  <r>
    <x v="24"/>
    <x v="24"/>
    <x v="24"/>
    <n v="2219523"/>
    <x v="4"/>
    <d v="2023-05-03T00:00:00"/>
    <d v="2023-05-31T00:00:00"/>
    <n v="669.91666666668607"/>
    <n v="24.009360865778632"/>
    <n v="12.530981662723713"/>
    <n v="1.169"/>
    <m/>
    <n v="4"/>
    <m/>
  </r>
  <r>
    <x v="25"/>
    <x v="25"/>
    <x v="25"/>
    <n v="2219524"/>
    <x v="4"/>
    <d v="2023-05-03T00:00:00"/>
    <d v="2023-05-31T00:00:00"/>
    <n v="669.86666666669771"/>
    <n v="20.704227707005408"/>
    <n v="10.805964356474639"/>
    <n v="1.008"/>
    <m/>
    <n v="4"/>
    <m/>
  </r>
  <r>
    <x v="26"/>
    <x v="26"/>
    <x v="26"/>
    <n v="2219525"/>
    <x v="4"/>
    <d v="2023-05-03T00:00:00"/>
    <d v="2023-05-31T00:00:00"/>
    <n v="669.70000000001164"/>
    <n v="13.580258324622731"/>
    <n v="7.0878174971934929"/>
    <n v="0.66100000000000003"/>
    <m/>
    <n v="4"/>
    <m/>
  </r>
  <r>
    <x v="27"/>
    <x v="27"/>
    <x v="27"/>
    <n v="2219526"/>
    <x v="4"/>
    <d v="2023-05-03T00:00:00"/>
    <d v="2023-05-31T00:00:00"/>
    <n v="669.68333333329065"/>
    <n v="23.791725442374776"/>
    <n v="12.417393237147587"/>
    <n v="1.1579999999999999"/>
    <s v="Contained water droplets &amp; Contained water droplets "/>
    <n v="5"/>
    <m/>
  </r>
  <r>
    <x v="28"/>
    <x v="28"/>
    <x v="28"/>
    <n v="2219527"/>
    <x v="4"/>
    <d v="2023-05-03T00:00:00"/>
    <d v="2023-05-31T00:00:00"/>
    <n v="669.65000000002328"/>
    <n v="24.943516762487"/>
    <n v="13.018536932404489"/>
    <n v="1.214"/>
    <m/>
    <n v="5"/>
    <m/>
  </r>
  <r>
    <x v="29"/>
    <x v="29"/>
    <x v="29"/>
    <n v="2219528"/>
    <x v="4"/>
    <d v="2023-05-03T00:00:00"/>
    <d v="2023-05-31T00:00:00"/>
    <n v="669.65000000002328"/>
    <n v="19.498679907413642"/>
    <n v="10.176764043535304"/>
    <n v="0.94899999999999995"/>
    <m/>
    <n v="5"/>
    <m/>
  </r>
  <r>
    <x v="30"/>
    <x v="30"/>
    <x v="30"/>
    <n v="2219529"/>
    <x v="4"/>
    <d v="2023-05-03T00:00:00"/>
    <d v="2023-05-31T00:00:00"/>
    <n v="669.65000000002328"/>
    <n v="27.861127454639519"/>
    <n v="14.541298253987224"/>
    <n v="1.3560000000000001"/>
    <m/>
    <n v="5"/>
    <m/>
  </r>
  <r>
    <x v="31"/>
    <x v="31"/>
    <x v="31"/>
    <n v="2219530"/>
    <x v="4"/>
    <d v="2023-05-03T00:00:00"/>
    <d v="2023-05-31T00:00:00"/>
    <n v="669.61666666675592"/>
    <n v="15.328492421034868"/>
    <n v="8.0002570047154844"/>
    <n v="0.746"/>
    <m/>
    <n v="5"/>
    <m/>
  </r>
  <r>
    <x v="32"/>
    <x v="32"/>
    <x v="32"/>
    <n v="2219531"/>
    <x v="4"/>
    <d v="2023-05-03T00:00:00"/>
    <d v="2023-05-31T00:00:00"/>
    <n v="670.84999999991851"/>
    <n v="11.464978758293114"/>
    <n v="5.9838093728043393"/>
    <n v="0.55900000000000005"/>
    <m/>
    <n v="5"/>
    <m/>
  </r>
  <r>
    <x v="33"/>
    <x v="33"/>
    <x v="33"/>
    <n v="2219532"/>
    <x v="4"/>
    <d v="2023-05-03T00:00:00"/>
    <d v="2023-05-31T00:00:00"/>
    <n v="669.58333333331393"/>
    <n v="21.863710267579975"/>
    <n v="11.411122269091846"/>
    <n v="1.0640000000000001"/>
    <m/>
    <n v="5"/>
    <m/>
  </r>
  <r>
    <x v="34"/>
    <x v="34"/>
    <x v="34"/>
    <n v="2219533"/>
    <x v="4"/>
    <d v="2023-05-03T00:00:00"/>
    <d v="2023-05-31T00:00:00"/>
    <n v="669.63333333330229"/>
    <n v="27.389238389169471"/>
    <n v="14.295009597687615"/>
    <n v="1.333"/>
    <m/>
    <n v="5"/>
    <m/>
  </r>
  <r>
    <x v="35"/>
    <x v="35"/>
    <x v="35"/>
    <n v="2219534"/>
    <x v="4"/>
    <d v="2023-05-03T00:00:00"/>
    <d v="2023-05-31T00:00:00"/>
    <n v="669.63333333330229"/>
    <n v="26.135867390115205"/>
    <n v="13.64084936853612"/>
    <n v="1.272"/>
    <s v="Contained web"/>
    <n v="5"/>
    <m/>
  </r>
  <r>
    <x v="36"/>
    <x v="36"/>
    <x v="36"/>
    <n v="2219535"/>
    <x v="4"/>
    <d v="2023-05-03T00:00:00"/>
    <d v="2023-05-31T00:00:00"/>
    <n v="669.63333333347691"/>
    <n v="26.361885111249261"/>
    <n v="13.758812688543456"/>
    <n v="1.2829999999999999"/>
    <s v="contained flies"/>
    <n v="5"/>
    <m/>
  </r>
  <r>
    <x v="37"/>
    <x v="37"/>
    <x v="37"/>
    <n v="2219536"/>
    <x v="4"/>
    <d v="2023-05-03T00:00:00"/>
    <d v="2023-05-31T00:00:00"/>
    <n v="669.39999999990687"/>
    <n v="18.046611891248403"/>
    <n v="9.4188997344720278"/>
    <n v="0.878"/>
    <m/>
    <n v="5"/>
    <m/>
  </r>
  <r>
    <x v="38"/>
    <x v="38"/>
    <x v="38"/>
    <n v="2219537"/>
    <x v="4"/>
    <d v="2023-05-03T00:00:00"/>
    <d v="2023-05-31T00:00:00"/>
    <n v="671.43333333323244"/>
    <n v="34.651942113890925"/>
    <n v="18.085564777604869"/>
    <n v="1.6910000000000001"/>
    <m/>
    <n v="5"/>
    <m/>
  </r>
  <r>
    <x v="39"/>
    <x v="39"/>
    <x v="39"/>
    <n v="2219538"/>
    <x v="4"/>
    <d v="2023-05-03T00:00:00"/>
    <d v="2023-05-31T00:00:00"/>
    <n v="669.35000000009313"/>
    <n v="35.355912452374255"/>
    <n v="18.452981446959424"/>
    <n v="1.72"/>
    <m/>
    <n v="5"/>
    <m/>
  </r>
  <r>
    <x v="40"/>
    <x v="40"/>
    <x v="40"/>
    <n v="2219539"/>
    <x v="4"/>
    <d v="2023-05-03T00:00:00"/>
    <d v="2023-05-31T00:00:00"/>
    <n v="669.3666666666395"/>
    <n v="16.094761715054684"/>
    <n v="8.4001887865629872"/>
    <n v="0.78300000000000003"/>
    <m/>
    <n v="6"/>
    <m/>
  </r>
  <r>
    <x v="41"/>
    <x v="41"/>
    <x v="41"/>
    <n v="2219540"/>
    <x v="4"/>
    <d v="2023-05-03T00:00:00"/>
    <d v="2023-05-31T00:00:00"/>
    <n v="669.3666666666395"/>
    <n v="16.46475623723985"/>
    <n v="8.5932965747598384"/>
    <n v="0.80100000000000005"/>
    <m/>
    <n v="6"/>
    <m/>
  </r>
  <r>
    <x v="42"/>
    <x v="42"/>
    <x v="42"/>
    <n v="2219541"/>
    <x v="4"/>
    <d v="2023-05-03T00:00:00"/>
    <d v="2023-05-31T00:00:00"/>
    <n v="669.3666666666395"/>
    <n v="16.300314227379776"/>
    <n v="8.5074708911167942"/>
    <n v="0.79300000000000004"/>
    <m/>
    <n v="6"/>
    <m/>
  </r>
  <r>
    <x v="43"/>
    <x v="43"/>
    <x v="43"/>
    <n v="2219542"/>
    <x v="4"/>
    <d v="2023-05-03T00:00:00"/>
    <d v="2023-05-31T00:00:00"/>
    <n v="669.33333333337214"/>
    <n v="19.40512350597497"/>
    <n v="10.127935023995288"/>
    <n v="0.94399999999999995"/>
    <s v="spider"/>
    <n v="6"/>
    <m/>
  </r>
  <r>
    <x v="44"/>
    <x v="44"/>
    <x v="44"/>
    <n v="2219543"/>
    <x v="4"/>
    <d v="2023-05-03T00:00:00"/>
    <d v="2023-05-31T00:00:00"/>
    <n v="669.34999999991851"/>
    <n v="10.236770000748239"/>
    <n v="5.3427818375512732"/>
    <n v="0.498"/>
    <m/>
    <n v="6"/>
    <m/>
  </r>
  <r>
    <x v="45"/>
    <x v="45"/>
    <x v="45"/>
    <n v="2219544"/>
    <x v="4"/>
    <d v="2023-05-03T00:00:00"/>
    <d v="2023-05-31T00:00:00"/>
    <n v="669.33333333337214"/>
    <n v="9.1475423306767603"/>
    <n v="4.7742914043198121"/>
    <n v="0.44500000000000001"/>
    <s v="contained a nest"/>
    <n v="6"/>
    <m/>
  </r>
  <r>
    <x v="46"/>
    <x v="46"/>
    <x v="46"/>
    <n v="2219545"/>
    <x v="4"/>
    <d v="2023-05-03T00:00:00"/>
    <d v="2023-05-31T00:00:00"/>
    <n v="669.35000000009313"/>
    <n v="25.345255845219452"/>
    <n v="13.228212862849402"/>
    <n v="1.2330000000000001"/>
    <m/>
    <n v="6"/>
    <m/>
  </r>
  <r>
    <x v="47"/>
    <x v="47"/>
    <x v="47"/>
    <n v="2219546"/>
    <x v="4"/>
    <d v="2023-05-03T00:00:00"/>
    <d v="2023-05-31T00:00:00"/>
    <n v="669.29999999993015"/>
    <n v="15.890791872106844"/>
    <n v="8.2937327098678733"/>
    <n v="0.77300000000000002"/>
    <m/>
    <n v="6"/>
    <m/>
  </r>
  <r>
    <x v="48"/>
    <x v="48"/>
    <x v="48"/>
    <n v="2219547"/>
    <x v="4"/>
    <d v="2023-05-03T00:00:00"/>
    <d v="2023-05-31T00:00:00"/>
    <n v="669.33333333319752"/>
    <n v="27.0931703187306"/>
    <n v="14.140485552573383"/>
    <n v="1.3180000000000001"/>
    <m/>
    <n v="6"/>
    <m/>
  </r>
  <r>
    <x v="49"/>
    <x v="49"/>
    <x v="49"/>
    <n v="2219548"/>
    <x v="4"/>
    <d v="2023-05-03T00:00:00"/>
    <d v="2023-05-31T00:00:00"/>
    <n v="669.33333333319752"/>
    <n v="14.738849103588647"/>
    <n v="7.6925099705577491"/>
    <n v="0.71699999999999997"/>
    <m/>
    <n v="6"/>
    <m/>
  </r>
  <r>
    <x v="50"/>
    <x v="50"/>
    <x v="50"/>
    <n v="2219549"/>
    <x v="4"/>
    <d v="2023-05-03T00:00:00"/>
    <d v="2023-05-31T00:00:00"/>
    <n v="669.33333333337214"/>
    <n v="14.122160856572888"/>
    <n v="7.3706476286914873"/>
    <n v="0.68700000000000006"/>
    <m/>
    <n v="6"/>
    <m/>
  </r>
  <r>
    <x v="51"/>
    <x v="51"/>
    <x v="51"/>
    <n v="2219550"/>
    <x v="4"/>
    <d v="2023-05-03T00:00:00"/>
    <d v="2023-05-31T00:00:00"/>
    <n v="669.33333333337214"/>
    <m/>
    <n v="18.614372104482868"/>
    <n v="1.7350000000000001"/>
    <s v="Seems that an empty tube processed Apr and May shows double exposure, both month result need removal "/>
    <n v="6"/>
    <s v="yes"/>
  </r>
  <r>
    <x v="52"/>
    <x v="52"/>
    <x v="52"/>
    <n v="2219551"/>
    <x v="4"/>
    <d v="2023-05-03T00:00:00"/>
    <d v="2023-05-31T00:00:00"/>
    <n v="669.26666666666279"/>
    <n v="13.835751070823868"/>
    <n v="7.2211644419748788"/>
    <n v="0.67300000000000004"/>
    <s v="contained flies"/>
    <n v="6"/>
    <m/>
  </r>
  <r>
    <x v="53"/>
    <x v="53"/>
    <x v="53"/>
    <n v="2219552"/>
    <x v="4"/>
    <d v="2023-05-03T00:00:00"/>
    <d v="2023-05-31T00:00:00"/>
    <n v="669.29999999993015"/>
    <n v="14.677911250561818"/>
    <n v="7.6607052455959392"/>
    <n v="0.71399999999999997"/>
    <m/>
    <n v="6"/>
    <m/>
  </r>
  <r>
    <x v="54"/>
    <x v="54"/>
    <x v="54"/>
    <n v="2219553"/>
    <x v="4"/>
    <d v="2023-05-03T00:00:00"/>
    <d v="2023-05-31T00:00:00"/>
    <n v="669.26666666666279"/>
    <n v="16.528891323837133"/>
    <n v="8.6267700020026794"/>
    <n v="0.80400000000000005"/>
    <m/>
    <n v="7"/>
    <m/>
  </r>
  <r>
    <x v="55"/>
    <x v="55"/>
    <x v="55"/>
    <n v="2219554"/>
    <x v="4"/>
    <d v="2023-05-03T00:00:00"/>
    <d v="2023-05-31T00:00:00"/>
    <n v="669.28333333338378"/>
    <n v="5.6328401025968819"/>
    <n v="2.9398956694138216"/>
    <n v="0.27400000000000002"/>
    <s v="spider"/>
    <n v="7"/>
    <s v="no"/>
  </r>
  <r>
    <x v="56"/>
    <x v="56"/>
    <x v="56"/>
    <n v="2219555"/>
    <x v="4"/>
    <d v="2023-05-03T00:00:00"/>
    <d v="2023-05-31T00:00:00"/>
    <n v="669.23333333339542"/>
    <n v="16.961460875627253"/>
    <n v="8.8525369914547252"/>
    <n v="0.82499999999999996"/>
    <s v="Contained web &amp; spiders"/>
    <n v="8"/>
    <m/>
  </r>
  <r>
    <x v="57"/>
    <x v="57"/>
    <x v="57"/>
    <n v="2219556"/>
    <x v="4"/>
    <d v="2023-05-03T00:00:00"/>
    <d v="2023-05-31T00:00:00"/>
    <n v="669.16666666668607"/>
    <n v="15.729466998754214"/>
    <n v="8.2095339241932219"/>
    <n v="0.76500000000000001"/>
    <m/>
    <n v="8"/>
    <m/>
  </r>
  <r>
    <x v="58"/>
    <x v="58"/>
    <x v="58"/>
    <n v="2219557"/>
    <x v="4"/>
    <d v="2023-05-03T00:00:00"/>
    <d v="2023-05-31T00:00:00"/>
    <n v="669.31666666665114"/>
    <n v="19.302822779452125"/>
    <n v="10.074542160465619"/>
    <n v="0.93899999999999995"/>
    <m/>
    <n v="8"/>
    <m/>
  </r>
  <r>
    <x v="59"/>
    <x v="59"/>
    <x v="59"/>
    <n v="2219558"/>
    <x v="4"/>
    <d v="2023-05-03T00:00:00"/>
    <d v="2023-05-31T00:00:00"/>
    <n v="669.19999999995343"/>
    <n v="20.416447997610508"/>
    <n v="10.655766178293584"/>
    <n v="0.99299999999999999"/>
    <m/>
    <n v="8"/>
    <m/>
  </r>
  <r>
    <x v="0"/>
    <x v="0"/>
    <x v="0"/>
    <s v="2234412"/>
    <x v="5"/>
    <d v="2023-05-31T00:00:00"/>
    <d v="2023-07-05T00:00:00"/>
    <n v="841.03333333320916"/>
    <n v="30.805196385403463"/>
    <n v="16.077868677141684"/>
    <n v="1.883"/>
    <m/>
    <n v="1"/>
    <m/>
  </r>
  <r>
    <x v="1"/>
    <x v="1"/>
    <x v="1"/>
    <s v="2234413"/>
    <x v="5"/>
    <d v="2023-05-31T00:00:00"/>
    <d v="2023-07-05T00:00:00"/>
    <n v="841.04999999993015"/>
    <n v="27.091021936866881"/>
    <n v="14.139364267675825"/>
    <n v="1.6559999999999999"/>
    <m/>
    <n v="1"/>
    <m/>
  </r>
  <r>
    <x v="2"/>
    <x v="2"/>
    <x v="2"/>
    <s v="2234414"/>
    <x v="5"/>
    <d v="2023-05-31T00:00:00"/>
    <d v="2023-07-05T00:00:00"/>
    <n v="841.06666666665114"/>
    <n v="25.209201410907248"/>
    <n v="13.157203241600861"/>
    <n v="1.5409999999999999"/>
    <m/>
    <n v="1"/>
    <m/>
  </r>
  <r>
    <x v="3"/>
    <x v="3"/>
    <x v="3"/>
    <s v="2234415"/>
    <x v="5"/>
    <d v="2023-05-31T00:00:00"/>
    <d v="2023-07-05T00:00:00"/>
    <n v="841.08333333337214"/>
    <n v="22.54223957197954"/>
    <n v="11.765260736941306"/>
    <n v="1.3779999999999999"/>
    <m/>
    <n v="1"/>
    <m/>
  </r>
  <r>
    <x v="5"/>
    <x v="5"/>
    <x v="5"/>
    <s v="2234417"/>
    <x v="5"/>
    <d v="2023-05-31T00:00:00"/>
    <d v="2023-07-05T00:00:00"/>
    <n v="841.03333333338378"/>
    <n v="11.746219333359051"/>
    <n v="6.1305946416278969"/>
    <n v="0.71799999999999997"/>
    <m/>
    <n v="1"/>
    <m/>
  </r>
  <r>
    <x v="6"/>
    <x v="6"/>
    <x v="6"/>
    <s v="2234418"/>
    <x v="5"/>
    <d v="2023-05-31T00:00:00"/>
    <d v="2023-07-05T00:00:00"/>
    <n v="841.08333333337214"/>
    <n v="18.468932131179173"/>
    <n v="9.6393173962313021"/>
    <n v="1.129"/>
    <m/>
    <n v="1"/>
    <m/>
  </r>
  <r>
    <x v="7"/>
    <x v="7"/>
    <x v="7"/>
    <s v="2234419"/>
    <x v="5"/>
    <d v="2023-05-31T00:00:00"/>
    <d v="2023-07-05T00:00:00"/>
    <n v="841.09999999991851"/>
    <n v="19.482783260018532"/>
    <n v="10.168467254706959"/>
    <n v="1.1910000000000001"/>
    <m/>
    <n v="2"/>
    <m/>
  </r>
  <r>
    <x v="8"/>
    <x v="8"/>
    <x v="8"/>
    <s v="2234420"/>
    <x v="5"/>
    <d v="2023-05-31T00:00:00"/>
    <d v="2023-07-05T00:00:00"/>
    <n v="841.09999999991851"/>
    <n v="40.306950422070244"/>
    <n v="21.037030491685933"/>
    <n v="2.464"/>
    <m/>
    <n v="2"/>
    <m/>
  </r>
  <r>
    <x v="9"/>
    <x v="9"/>
    <x v="9"/>
    <s v="2234421"/>
    <x v="5"/>
    <d v="2023-05-31T00:00:00"/>
    <d v="2023-07-05T00:00:00"/>
    <n v="841.08333333337214"/>
    <n v="45.182631130484388"/>
    <n v="23.581749024261164"/>
    <n v="2.762"/>
    <m/>
    <n v="2"/>
    <m/>
  </r>
  <r>
    <x v="10"/>
    <x v="10"/>
    <x v="10"/>
    <s v="2234422"/>
    <x v="5"/>
    <d v="2023-05-31T00:00:00"/>
    <d v="2023-07-05T00:00:00"/>
    <n v="841.08333333337214"/>
    <n v="31.441353016940983"/>
    <n v="16.409891971263562"/>
    <n v="1.9219999999999999"/>
    <m/>
    <n v="2"/>
    <m/>
  </r>
  <r>
    <x v="11"/>
    <x v="11"/>
    <x v="11"/>
    <s v="2234423"/>
    <x v="5"/>
    <d v="2023-05-31T00:00:00"/>
    <d v="2023-07-05T00:00:00"/>
    <n v="841.16666666662786"/>
    <n v="37.686628888450322"/>
    <n v="19.669430526331066"/>
    <n v="2.3039999999999998"/>
    <m/>
    <n v="2"/>
    <m/>
  </r>
  <r>
    <x v="12"/>
    <x v="12"/>
    <x v="12"/>
    <s v="2234424"/>
    <x v="5"/>
    <d v="2023-05-31T00:00:00"/>
    <d v="2023-07-05T00:00:00"/>
    <n v="841.08333333337214"/>
    <n v="26.451960368571058"/>
    <n v="13.805824827020386"/>
    <n v="1.617"/>
    <m/>
    <n v="2"/>
    <m/>
  </r>
  <r>
    <x v="13"/>
    <x v="13"/>
    <x v="13"/>
    <s v="2234425"/>
    <x v="5"/>
    <d v="2023-05-31T00:00:00"/>
    <d v="2023-07-05T00:00:00"/>
    <n v="841.16666666662786"/>
    <n v="18.810600356648379"/>
    <n v="9.8176411047225365"/>
    <n v="1.1499999999999999"/>
    <m/>
    <n v="2"/>
    <m/>
  </r>
  <r>
    <x v="14"/>
    <x v="14"/>
    <x v="14"/>
    <s v="2234426"/>
    <x v="5"/>
    <d v="2023-05-31T00:00:00"/>
    <d v="2023-07-05T00:00:00"/>
    <n v="841.2833333335002"/>
    <n v="34.655769162185813"/>
    <n v="18.087562193207628"/>
    <n v="2.1190000000000002"/>
    <m/>
    <n v="2"/>
    <m/>
  </r>
  <r>
    <x v="15"/>
    <x v="15"/>
    <x v="15"/>
    <s v="2234427"/>
    <x v="5"/>
    <d v="2023-05-31T00:00:00"/>
    <d v="2023-07-05T00:00:00"/>
    <n v="841.26666666660458"/>
    <n v="25.612085743721678"/>
    <n v="13.367476901733653"/>
    <n v="1.5660000000000001"/>
    <m/>
    <n v="2"/>
    <m/>
  </r>
  <r>
    <x v="16"/>
    <x v="16"/>
    <x v="16"/>
    <s v="2234428"/>
    <x v="5"/>
    <d v="2023-05-31T00:00:00"/>
    <d v="2023-07-05T00:00:00"/>
    <n v="841.33333333331393"/>
    <n v="29.207893026942038"/>
    <n v="15.244203041201482"/>
    <n v="1.786"/>
    <m/>
    <n v="2"/>
    <m/>
  </r>
  <r>
    <x v="18"/>
    <x v="18"/>
    <x v="18"/>
    <s v="2234430"/>
    <x v="5"/>
    <d v="2023-05-31T00:00:00"/>
    <d v="2023-07-05T00:00:00"/>
    <n v="841.36666666675592"/>
    <n v="19.852730874368955"/>
    <n v="10.361550560735363"/>
    <n v="1.214"/>
    <m/>
    <n v="2"/>
    <m/>
  </r>
  <r>
    <x v="19"/>
    <x v="19"/>
    <x v="19"/>
    <s v="2234431"/>
    <x v="5"/>
    <d v="2023-05-31T00:00:00"/>
    <d v="2023-07-05T00:00:00"/>
    <n v="841.69999999995343"/>
    <n v="16.477452774148471"/>
    <n v="8.5999231597852148"/>
    <n v="1.008"/>
    <m/>
    <n v="2"/>
    <m/>
  </r>
  <r>
    <x v="20"/>
    <x v="20"/>
    <x v="20"/>
    <n v="2234432"/>
    <x v="5"/>
    <d v="2023-05-31T00:00:00"/>
    <d v="2023-07-05T00:00:00"/>
    <n v="841.91666666680248"/>
    <n v="21.032762149853085"/>
    <n v="10.977433272365911"/>
    <n v="1.2869999999999999"/>
    <s v="contained spiders"/>
    <n v="3"/>
    <m/>
  </r>
  <r>
    <x v="21"/>
    <x v="21"/>
    <x v="21"/>
    <s v="2234433"/>
    <x v="5"/>
    <d v="2023-05-31T00:00:00"/>
    <d v="2023-07-05T00:00:00"/>
    <n v="842.41666666668607"/>
    <n v="19.41966683153581"/>
    <n v="10.135525486187793"/>
    <n v="1.1890000000000001"/>
    <m/>
    <n v="3"/>
    <m/>
  </r>
  <r>
    <x v="22"/>
    <x v="22"/>
    <x v="22"/>
    <s v="2234434"/>
    <x v="5"/>
    <d v="2023-05-31T00:00:00"/>
    <d v="2023-07-05T00:00:00"/>
    <n v="842.31666666670935"/>
    <n v="17.984517699201685"/>
    <n v="9.3864914922764537"/>
    <n v="1.101"/>
    <m/>
    <n v="3"/>
    <m/>
  </r>
  <r>
    <x v="23"/>
    <x v="23"/>
    <x v="23"/>
    <s v="2234435"/>
    <x v="5"/>
    <d v="2023-05-31T00:00:00"/>
    <d v="2023-07-05T00:00:00"/>
    <n v="842.38333333324408"/>
    <n v="28.910151751976631"/>
    <n v="15.088805716062961"/>
    <n v="1.77"/>
    <m/>
    <n v="4"/>
    <m/>
  </r>
  <r>
    <x v="24"/>
    <x v="24"/>
    <x v="24"/>
    <s v="2234436"/>
    <x v="5"/>
    <d v="2023-05-31T00:00:00"/>
    <d v="2023-07-05T00:00:00"/>
    <n v="842.34999999997672"/>
    <n v="24.648104707070186"/>
    <n v="12.864355275088824"/>
    <n v="1.5089999999999999"/>
    <m/>
    <n v="4"/>
    <m/>
  </r>
  <r>
    <x v="25"/>
    <x v="25"/>
    <x v="25"/>
    <s v="2234437"/>
    <x v="5"/>
    <d v="2023-05-31T00:00:00"/>
    <d v="2023-07-05T00:00:00"/>
    <n v="842.31666666670935"/>
    <n v="26.119204178949584"/>
    <n v="13.63215249423256"/>
    <n v="1.599"/>
    <m/>
    <n v="4"/>
    <m/>
  </r>
  <r>
    <x v="26"/>
    <x v="26"/>
    <x v="26"/>
    <s v="2234438"/>
    <x v="5"/>
    <d v="2023-05-31T00:00:00"/>
    <d v="2023-07-05T00:00:00"/>
    <n v="842.31666666670935"/>
    <n v="15.59964977542017"/>
    <n v="8.1417796322652247"/>
    <n v="0.95499999999999996"/>
    <m/>
    <n v="4"/>
    <m/>
  </r>
  <r>
    <x v="27"/>
    <x v="27"/>
    <x v="27"/>
    <s v="2234439"/>
    <x v="5"/>
    <d v="2023-05-31T00:00:00"/>
    <d v="2023-07-05T00:00:00"/>
    <n v="842.33333333325572"/>
    <m/>
    <n v="17.135762574220887"/>
    <n v="2.0099999999999998"/>
    <s v="Higher than usual, does not follow the trend in the area"/>
    <n v="5"/>
    <s v="yes"/>
  </r>
  <r>
    <x v="30"/>
    <x v="30"/>
    <x v="30"/>
    <s v="2234442"/>
    <x v="5"/>
    <d v="2023-05-31T00:00:00"/>
    <d v="2023-07-05T00:00:00"/>
    <n v="842.81666666659294"/>
    <n v="25.695583460224917"/>
    <n v="13.41105608571238"/>
    <n v="1.5740000000000001"/>
    <m/>
    <n v="5"/>
    <m/>
  </r>
  <r>
    <x v="31"/>
    <x v="31"/>
    <x v="31"/>
    <s v="2234443"/>
    <x v="5"/>
    <d v="2023-05-31T00:00:00"/>
    <d v="2023-07-05T00:00:00"/>
    <n v="842.8499999998603"/>
    <n v="18.838329477371573"/>
    <n v="9.8321135059350588"/>
    <n v="1.1539999999999999"/>
    <m/>
    <n v="5"/>
    <m/>
  </r>
  <r>
    <x v="32"/>
    <x v="32"/>
    <x v="32"/>
    <s v="2234444"/>
    <x v="5"/>
    <d v="2023-05-31T00:00:00"/>
    <d v="2023-07-05T00:00:00"/>
    <n v="842.86666666675592"/>
    <n v="11.851262358616161"/>
    <n v="6.1854187675449692"/>
    <n v="0.72599999999999998"/>
    <m/>
    <n v="5"/>
    <m/>
  </r>
  <r>
    <x v="33"/>
    <x v="33"/>
    <x v="33"/>
    <s v="2234445"/>
    <x v="5"/>
    <d v="2023-05-31T00:00:00"/>
    <d v="2023-07-05T00:00:00"/>
    <n v="842.90000000002328"/>
    <n v="27.651851939731113"/>
    <n v="14.43207303743795"/>
    <n v="1.694"/>
    <m/>
    <n v="5"/>
    <m/>
  </r>
  <r>
    <x v="34"/>
    <x v="34"/>
    <x v="34"/>
    <s v="2234446"/>
    <x v="5"/>
    <d v="2023-05-31T00:00:00"/>
    <d v="2023-07-05T00:00:00"/>
    <n v="842.91666666674428"/>
    <n v="32.15647652001681"/>
    <n v="16.783129707733199"/>
    <n v="1.97"/>
    <m/>
    <n v="5"/>
    <m/>
  </r>
  <r>
    <x v="35"/>
    <x v="35"/>
    <x v="35"/>
    <s v="2234447"/>
    <x v="5"/>
    <d v="2023-05-31T00:00:00"/>
    <d v="2023-07-05T00:00:00"/>
    <n v="842.91666666674428"/>
    <n v="32.417645872463652"/>
    <n v="16.919439390638651"/>
    <n v="1.986"/>
    <m/>
    <n v="5"/>
    <m/>
  </r>
  <r>
    <x v="36"/>
    <x v="36"/>
    <x v="36"/>
    <s v="2234448"/>
    <x v="5"/>
    <d v="2023-05-31T00:00:00"/>
    <d v="2023-07-05T00:00:00"/>
    <n v="842.91666666656965"/>
    <n v="32.172799604551408"/>
    <n v="16.791649062918271"/>
    <n v="1.9710000000000001"/>
    <m/>
    <n v="5"/>
    <m/>
  </r>
  <r>
    <x v="37"/>
    <x v="37"/>
    <x v="37"/>
    <s v="2234449"/>
    <x v="5"/>
    <d v="2023-05-31T00:00:00"/>
    <d v="2023-07-05T00:00:00"/>
    <n v="843.01666666672099"/>
    <n v="18.442897530692154"/>
    <n v="9.6257294001524816"/>
    <n v="1.1299999999999999"/>
    <s v="contained spiders"/>
    <n v="5"/>
    <m/>
  </r>
  <r>
    <x v="38"/>
    <x v="38"/>
    <x v="38"/>
    <s v="2234450"/>
    <x v="5"/>
    <d v="2023-05-31T00:00:00"/>
    <d v="2023-07-05T00:00:00"/>
    <n v="843.06666666670935"/>
    <n v="37.193690890398244"/>
    <n v="19.412155997076329"/>
    <n v="2.2789999999999999"/>
    <m/>
    <n v="5"/>
    <m/>
  </r>
  <r>
    <x v="39"/>
    <x v="39"/>
    <x v="39"/>
    <s v="2234451"/>
    <x v="5"/>
    <d v="2023-05-31T00:00:00"/>
    <d v="2023-07-05T00:00:00"/>
    <n v="843.06666666670935"/>
    <n v="34.092856634507207"/>
    <n v="17.793766510703136"/>
    <n v="2.089"/>
    <m/>
    <n v="5"/>
    <m/>
  </r>
  <r>
    <x v="40"/>
    <x v="40"/>
    <x v="40"/>
    <s v="2234452"/>
    <x v="5"/>
    <d v="2023-05-31T00:00:00"/>
    <d v="2023-07-05T00:00:00"/>
    <n v="843.01666666654637"/>
    <n v="18.344970641152457"/>
    <n v="9.5746193325430369"/>
    <n v="1.1240000000000001"/>
    <m/>
    <n v="6"/>
    <m/>
  </r>
  <r>
    <x v="41"/>
    <x v="41"/>
    <x v="41"/>
    <s v="2234453"/>
    <x v="5"/>
    <d v="2023-05-31T00:00:00"/>
    <d v="2023-07-05T00:00:00"/>
    <n v="843.01666666672099"/>
    <n v="18.10015341728991"/>
    <n v="9.4468441635124787"/>
    <n v="1.109"/>
    <m/>
    <n v="6"/>
    <m/>
  </r>
  <r>
    <x v="42"/>
    <x v="42"/>
    <x v="42"/>
    <s v="2234454"/>
    <x v="5"/>
    <d v="2023-05-31T00:00:00"/>
    <d v="2023-07-05T00:00:00"/>
    <n v="843.01666666672099"/>
    <n v="16.419075146793194"/>
    <n v="8.569454669516281"/>
    <n v="1.006"/>
    <m/>
    <n v="6"/>
    <m/>
  </r>
  <r>
    <x v="43"/>
    <x v="43"/>
    <x v="43"/>
    <s v="2234455"/>
    <x v="5"/>
    <d v="2023-05-31T00:00:00"/>
    <d v="2023-07-05T00:00:00"/>
    <n v="843.01666666672099"/>
    <n v="21.086923548366606"/>
    <n v="11.005701225661069"/>
    <n v="1.292"/>
    <m/>
    <n v="6"/>
    <m/>
  </r>
  <r>
    <x v="44"/>
    <x v="44"/>
    <x v="44"/>
    <s v="2234456"/>
    <x v="5"/>
    <d v="2023-05-31T00:00:00"/>
    <d v="2023-07-05T00:00:00"/>
    <n v="843.01666666672099"/>
    <n v="9.7437255095780664"/>
    <n v="5.0854517273371957"/>
    <n v="0.59699999999999998"/>
    <m/>
    <n v="6"/>
    <m/>
  </r>
  <r>
    <x v="45"/>
    <x v="45"/>
    <x v="45"/>
    <s v="2234457"/>
    <x v="5"/>
    <d v="2023-05-31T00:00:00"/>
    <d v="2023-07-05T00:00:00"/>
    <n v="843.01666666672099"/>
    <n v="11.375840335303035"/>
    <n v="5.9372861875276808"/>
    <n v="0.69699999999999995"/>
    <m/>
    <n v="6"/>
    <m/>
  </r>
  <r>
    <x v="46"/>
    <x v="46"/>
    <x v="46"/>
    <s v="2234458"/>
    <x v="5"/>
    <d v="2023-05-31T00:00:00"/>
    <d v="2023-07-05T00:00:00"/>
    <n v="843.14999999996508"/>
    <n v="26.354486153117382"/>
    <n v="13.75495101937233"/>
    <n v="1.615"/>
    <m/>
    <n v="6"/>
    <m/>
  </r>
  <r>
    <x v="47"/>
    <x v="47"/>
    <x v="47"/>
    <s v="2234459"/>
    <x v="5"/>
    <d v="2023-05-31T00:00:00"/>
    <d v="2023-07-05T00:00:00"/>
    <n v="843.21666666667443"/>
    <n v="17.443169213132091"/>
    <n v="9.1039505287745772"/>
    <n v="1.069"/>
    <m/>
    <n v="6"/>
    <m/>
  </r>
  <r>
    <x v="48"/>
    <x v="48"/>
    <x v="48"/>
    <s v="2234460"/>
    <x v="5"/>
    <d v="2023-05-31T00:00:00"/>
    <d v="2023-07-05T00:00:00"/>
    <n v="843.20000000012806"/>
    <n v="31.656143263752305"/>
    <n v="16.521995440371768"/>
    <n v="1.94"/>
    <m/>
    <n v="6"/>
    <m/>
  </r>
  <r>
    <x v="49"/>
    <x v="49"/>
    <x v="49"/>
    <s v="2234461"/>
    <x v="5"/>
    <d v="2023-05-31T00:00:00"/>
    <d v="2023-07-05T00:00:00"/>
    <n v="843.16666666668607"/>
    <n v="15.763424392172002"/>
    <n v="8.2272569896513588"/>
    <n v="0.96599999999999997"/>
    <m/>
    <n v="6"/>
    <m/>
  </r>
  <r>
    <x v="50"/>
    <x v="50"/>
    <x v="50"/>
    <s v="2234462"/>
    <x v="5"/>
    <d v="2023-05-31T00:00:00"/>
    <d v="2023-07-05T00:00:00"/>
    <n v="843.16666666668607"/>
    <n v="16.595654872504063"/>
    <n v="8.6616152779248772"/>
    <n v="1.0169999999999999"/>
    <m/>
    <n v="6"/>
    <m/>
  </r>
  <r>
    <x v="51"/>
    <x v="51"/>
    <x v="51"/>
    <s v="2234463"/>
    <x v="5"/>
    <d v="2023-05-31T00:00:00"/>
    <d v="2023-07-05T00:00:00"/>
    <n v="843.16666666668607"/>
    <n v="15.779742636884396"/>
    <n v="8.2357738188331933"/>
    <n v="0.96699999999999997"/>
    <m/>
    <n v="6"/>
    <m/>
  </r>
  <r>
    <x v="52"/>
    <x v="52"/>
    <x v="52"/>
    <s v="2234464"/>
    <x v="5"/>
    <d v="2023-05-31T00:00:00"/>
    <d v="2023-07-05T00:00:00"/>
    <n v="843.29999999993015"/>
    <n v="17.604602158189529"/>
    <n v="9.1882057193055999"/>
    <n v="1.079"/>
    <m/>
    <n v="6"/>
    <m/>
  </r>
  <r>
    <x v="53"/>
    <x v="53"/>
    <x v="53"/>
    <s v="2234465"/>
    <x v="5"/>
    <d v="2023-05-31T00:00:00"/>
    <d v="2023-07-05T00:00:00"/>
    <n v="843.28333333338378"/>
    <n v="17.311262327804961"/>
    <n v="9.035105599063133"/>
    <n v="1.0609999999999999"/>
    <m/>
    <n v="6"/>
    <m/>
  </r>
  <r>
    <x v="54"/>
    <x v="54"/>
    <x v="54"/>
    <s v="2234466"/>
    <x v="5"/>
    <d v="2023-05-31T00:00:00"/>
    <d v="2023-07-05T00:00:00"/>
    <n v="843.3833333333605"/>
    <n v="16.216168211370345"/>
    <n v="8.4635533462266945"/>
    <n v="0.99399999999999999"/>
    <m/>
    <n v="7"/>
    <m/>
  </r>
  <r>
    <x v="55"/>
    <x v="55"/>
    <x v="55"/>
    <s v="2234467"/>
    <x v="5"/>
    <d v="2023-05-31T00:00:00"/>
    <d v="2023-07-05T00:00:00"/>
    <n v="843.34999999991851"/>
    <n v="6.3301025671435536"/>
    <n v="3.3038113607221051"/>
    <n v="0.38800000000000001"/>
    <m/>
    <n v="7"/>
    <m/>
  </r>
  <r>
    <x v="56"/>
    <x v="56"/>
    <x v="56"/>
    <s v="2234468"/>
    <x v="5"/>
    <d v="2023-05-31T00:00:00"/>
    <d v="2023-07-05T00:00:00"/>
    <n v="843.34999999991851"/>
    <n v="23.41159068002835"/>
    <n v="12.218993048031498"/>
    <n v="1.4350000000000001"/>
    <m/>
    <n v="8"/>
    <m/>
  </r>
  <r>
    <x v="57"/>
    <x v="57"/>
    <x v="57"/>
    <s v="2234469"/>
    <x v="5"/>
    <d v="2023-05-31T00:00:00"/>
    <d v="2023-07-05T00:00:00"/>
    <n v="843.33333333337214"/>
    <n v="17.799686561264004"/>
    <n v="9.2900243012860155"/>
    <n v="1.091"/>
    <m/>
    <n v="8"/>
    <m/>
  </r>
  <r>
    <x v="58"/>
    <x v="58"/>
    <x v="58"/>
    <s v="2234470"/>
    <x v="5"/>
    <d v="2023-05-31T00:00:00"/>
    <d v="2023-07-05T00:00:00"/>
    <n v="843.33333333319752"/>
    <n v="17.228660869567992"/>
    <n v="8.9919941907974916"/>
    <n v="1.056"/>
    <m/>
    <n v="8"/>
    <m/>
  </r>
  <r>
    <x v="59"/>
    <x v="59"/>
    <x v="59"/>
    <s v="2234471"/>
    <x v="5"/>
    <d v="2023-05-31T00:00:00"/>
    <d v="2023-07-05T00:00:00"/>
    <n v="843.36666666681413"/>
    <n v="22.497523022801488"/>
    <n v="11.741922245721028"/>
    <n v="1.379"/>
    <m/>
    <n v="8"/>
    <m/>
  </r>
  <r>
    <x v="0"/>
    <x v="0"/>
    <x v="0"/>
    <s v="2259265"/>
    <x v="6"/>
    <d v="2023-07-05T00:00:00"/>
    <d v="2023-08-02T00:00:00"/>
    <n v="672.08333333343035"/>
    <n v="28.476779665215975"/>
    <n v="14.862619867022952"/>
    <n v="1.391"/>
    <m/>
    <n v="1"/>
    <m/>
  </r>
  <r>
    <x v="1"/>
    <x v="1"/>
    <x v="1"/>
    <s v="2259266"/>
    <x v="6"/>
    <d v="2023-07-05T00:00:00"/>
    <d v="2023-08-02T00:00:00"/>
    <n v="672.04999999998836"/>
    <n v="21.230686704858634"/>
    <n v="11.08073418833958"/>
    <n v="1.0369999999999999"/>
    <m/>
    <n v="1"/>
    <m/>
  </r>
  <r>
    <x v="2"/>
    <x v="2"/>
    <x v="2"/>
    <s v="2259267"/>
    <x v="6"/>
    <d v="2023-07-05T00:00:00"/>
    <d v="2023-08-02T00:00:00"/>
    <n v="672.04999999998836"/>
    <n v="20.227500929990679"/>
    <n v="10.557150798533758"/>
    <n v="0.98799999999999999"/>
    <m/>
    <n v="1"/>
    <m/>
  </r>
  <r>
    <x v="3"/>
    <x v="3"/>
    <x v="3"/>
    <n v="2259268"/>
    <x v="6"/>
    <d v="2023-07-05T00:00:00"/>
    <d v="2023-08-02T00:00:00"/>
    <n v="672.04999999998836"/>
    <n v="17.934504873149631"/>
    <n v="9.3603887646918746"/>
    <n v="0.876"/>
    <m/>
    <n v="1"/>
    <m/>
  </r>
  <r>
    <x v="5"/>
    <x v="5"/>
    <x v="5"/>
    <s v="2259270"/>
    <x v="6"/>
    <d v="2023-07-05T00:00:00"/>
    <d v="2023-08-02T00:00:00"/>
    <n v="672"/>
    <n v="8.9474449404761902"/>
    <n v="4.6698564407495775"/>
    <n v="0.437"/>
    <m/>
    <n v="1"/>
    <m/>
  </r>
  <r>
    <x v="6"/>
    <x v="6"/>
    <x v="6"/>
    <s v="2259271"/>
    <x v="6"/>
    <d v="2023-07-05T00:00:00"/>
    <d v="2023-08-02T00:00:00"/>
    <n v="672.06666666670935"/>
    <n v="21.352996230531328"/>
    <n v="11.144570057688584"/>
    <n v="1.0429999999999999"/>
    <m/>
    <n v="1"/>
    <m/>
  </r>
  <r>
    <x v="7"/>
    <x v="7"/>
    <x v="7"/>
    <s v="2259272"/>
    <x v="6"/>
    <d v="2023-07-05T00:00:00"/>
    <d v="2023-08-02T00:00:00"/>
    <n v="672.03333333344199"/>
    <n v="32.246056743211888"/>
    <n v="16.829883477668002"/>
    <n v="1.575"/>
    <m/>
    <n v="2"/>
    <m/>
  </r>
  <r>
    <x v="8"/>
    <x v="8"/>
    <x v="8"/>
    <s v="2259273"/>
    <x v="6"/>
    <d v="2023-07-05T00:00:00"/>
    <d v="2023-08-02T00:00:00"/>
    <n v="672.05000000016298"/>
    <n v="17.914031694066036"/>
    <n v="9.349703389387285"/>
    <n v="0.875"/>
    <m/>
    <n v="2"/>
    <m/>
  </r>
  <r>
    <x v="9"/>
    <x v="9"/>
    <x v="9"/>
    <s v="2259274"/>
    <x v="6"/>
    <d v="2023-07-05T00:00:00"/>
    <d v="2023-08-02T00:00:00"/>
    <n v="672.08333333343035"/>
    <n v="36.952255424669183"/>
    <n v="19.286145837510013"/>
    <n v="1.8049999999999999"/>
    <m/>
    <n v="2"/>
    <m/>
  </r>
  <r>
    <x v="10"/>
    <x v="10"/>
    <x v="10"/>
    <s v="2259275"/>
    <x v="6"/>
    <d v="2023-07-05T00:00:00"/>
    <d v="2023-08-02T00:00:00"/>
    <n v="672.06666666653473"/>
    <n v="24.874295704796076"/>
    <n v="12.982409031730729"/>
    <n v="1.2150000000000001"/>
    <m/>
    <n v="2"/>
    <m/>
  </r>
  <r>
    <x v="11"/>
    <x v="11"/>
    <x v="11"/>
    <s v="2259276"/>
    <x v="6"/>
    <d v="2023-07-05T00:00:00"/>
    <d v="2023-08-02T00:00:00"/>
    <n v="672.03333333344199"/>
    <n v="35.603741381870144"/>
    <n v="18.58232848740613"/>
    <n v="1.7390000000000001"/>
    <s v="Contained water droplets"/>
    <n v="2"/>
    <m/>
  </r>
  <r>
    <x v="12"/>
    <x v="12"/>
    <x v="12"/>
    <s v="2259277"/>
    <x v="6"/>
    <d v="2023-07-05T00:00:00"/>
    <d v="2023-08-02T00:00:00"/>
    <n v="672.03333333326736"/>
    <n v="22.869108179160026"/>
    <n v="11.935860218768282"/>
    <n v="1.117"/>
    <m/>
    <n v="2"/>
    <m/>
  </r>
  <r>
    <x v="13"/>
    <x v="13"/>
    <x v="13"/>
    <s v="2259278"/>
    <x v="6"/>
    <d v="2023-07-05T00:00:00"/>
    <d v="2023-08-02T00:00:00"/>
    <n v="672.03333333344199"/>
    <n v="18.672002380831266"/>
    <n v="9.7453039565925188"/>
    <n v="0.91200000000000003"/>
    <m/>
    <n v="2"/>
    <m/>
  </r>
  <r>
    <x v="14"/>
    <x v="14"/>
    <x v="14"/>
    <s v="2259279"/>
    <x v="6"/>
    <d v="2023-07-05T00:00:00"/>
    <d v="2023-08-02T00:00:00"/>
    <n v="672.03333333326736"/>
    <n v="25.530687465902016"/>
    <n v="13.324993458195207"/>
    <n v="1.2470000000000001"/>
    <m/>
    <n v="2"/>
    <m/>
  </r>
  <r>
    <x v="15"/>
    <x v="15"/>
    <x v="15"/>
    <s v="2259280"/>
    <x v="6"/>
    <d v="2023-07-05T00:00:00"/>
    <d v="2023-08-02T00:00:00"/>
    <n v="672.14999999996508"/>
    <n v="32.772683180839316"/>
    <n v="17.104740699811753"/>
    <n v="1.601"/>
    <m/>
    <n v="2"/>
    <m/>
  </r>
  <r>
    <x v="17"/>
    <x v="17"/>
    <x v="17"/>
    <s v="2259282"/>
    <x v="6"/>
    <d v="2023-07-05T00:00:00"/>
    <d v="2023-08-02T00:00:00"/>
    <n v="672.16666666668607"/>
    <n v="16.682744854946208"/>
    <n v="8.7070693397422794"/>
    <n v="0.81499999999999995"/>
    <m/>
    <n v="2"/>
    <m/>
  </r>
  <r>
    <x v="18"/>
    <x v="18"/>
    <x v="18"/>
    <s v="2259283"/>
    <x v="6"/>
    <d v="2023-07-05T00:00:00"/>
    <d v="2023-08-02T00:00:00"/>
    <n v="672.13333333324408"/>
    <n v="18.075575778617754"/>
    <n v="9.4340165859174085"/>
    <n v="0.88300000000000001"/>
    <m/>
    <n v="2"/>
    <m/>
  </r>
  <r>
    <x v="19"/>
    <x v="19"/>
    <x v="19"/>
    <s v="2259284"/>
    <x v="6"/>
    <d v="2023-07-05T00:00:00"/>
    <d v="2023-08-02T00:00:00"/>
    <n v="671.80000000004657"/>
    <n v="13.210114617444754"/>
    <n v="6.8946318462655292"/>
    <n v="0.64500000000000002"/>
    <m/>
    <n v="2"/>
    <m/>
  </r>
  <r>
    <x v="20"/>
    <x v="20"/>
    <x v="20"/>
    <s v="2259285"/>
    <x v="6"/>
    <d v="2023-07-05T00:00:00"/>
    <d v="2023-08-02T00:00:00"/>
    <n v="671.68333333317423"/>
    <n v="22.655696880976063"/>
    <n v="11.824476451448884"/>
    <n v="1.1060000000000001"/>
    <m/>
    <n v="3"/>
    <m/>
  </r>
  <r>
    <x v="21"/>
    <x v="21"/>
    <x v="21"/>
    <s v="2259286"/>
    <x v="6"/>
    <d v="2023-07-05T00:00:00"/>
    <d v="2023-08-02T00:00:00"/>
    <n v="671.13333333347691"/>
    <n v="19.886108075887272"/>
    <n v="10.378970812049724"/>
    <n v="0.97"/>
    <m/>
    <n v="3"/>
    <m/>
  </r>
  <r>
    <x v="22"/>
    <x v="22"/>
    <x v="22"/>
    <s v="2259287"/>
    <x v="6"/>
    <d v="2023-07-05T00:00:00"/>
    <d v="2023-08-02T00:00:00"/>
    <n v="671.15000000002328"/>
    <n v="12.689891976457877"/>
    <n v="6.6231168979425252"/>
    <n v="0.61899999999999999"/>
    <m/>
    <n v="3"/>
    <m/>
  </r>
  <r>
    <x v="23"/>
    <x v="23"/>
    <x v="23"/>
    <s v="2259288"/>
    <x v="6"/>
    <d v="2023-07-05T00:00:00"/>
    <d v="2023-08-02T00:00:00"/>
    <n v="671.21666666673264"/>
    <n v="22.712445559057191"/>
    <n v="11.854094759424422"/>
    <n v="1.1080000000000001"/>
    <m/>
    <n v="4"/>
    <m/>
  </r>
  <r>
    <x v="26"/>
    <x v="26"/>
    <x v="26"/>
    <s v="2259291"/>
    <x v="6"/>
    <d v="2023-07-05T00:00:00"/>
    <d v="2023-08-02T00:00:00"/>
    <n v="671.43333333323244"/>
    <n v="16.496045772727495"/>
    <n v="8.6096272300247882"/>
    <n v="0.80500000000000005"/>
    <m/>
    <n v="4"/>
    <m/>
  </r>
  <r>
    <x v="27"/>
    <x v="27"/>
    <x v="27"/>
    <n v="2259292"/>
    <x v="6"/>
    <d v="2023-07-05T00:00:00"/>
    <d v="2023-08-02T00:00:00"/>
    <n v="671.45000000012806"/>
    <n v="23.729126517234285"/>
    <n v="12.38472156431852"/>
    <n v="1.1579999999999999"/>
    <s v="Contained a web"/>
    <n v="5"/>
    <m/>
  </r>
  <r>
    <x v="28"/>
    <x v="28"/>
    <x v="28"/>
    <s v="2259293"/>
    <x v="6"/>
    <d v="2023-07-05T00:00:00"/>
    <d v="2023-08-02T00:00:00"/>
    <n v="671.53333333320916"/>
    <n v="25.201384890305462"/>
    <n v="13.153123637946484"/>
    <n v="1.23"/>
    <m/>
    <n v="5"/>
    <m/>
  </r>
  <r>
    <x v="29"/>
    <x v="29"/>
    <x v="29"/>
    <s v="2259294"/>
    <x v="6"/>
    <d v="2023-07-05T00:00:00"/>
    <d v="2023-08-02T00:00:00"/>
    <n v="671.16666666656965"/>
    <n v="20.27462279612908"/>
    <n v="10.581744674388872"/>
    <n v="0.98899999999999999"/>
    <m/>
    <n v="5"/>
    <m/>
  </r>
  <r>
    <x v="30"/>
    <x v="30"/>
    <x v="30"/>
    <s v="2259295"/>
    <x v="6"/>
    <d v="2023-07-05T00:00:00"/>
    <d v="2023-08-02T00:00:00"/>
    <n v="670.96666666679084"/>
    <n v="20.465222316057616"/>
    <n v="10.681222503161596"/>
    <n v="0.998"/>
    <m/>
    <n v="5"/>
    <m/>
  </r>
  <r>
    <x v="31"/>
    <x v="31"/>
    <x v="31"/>
    <s v="2259296"/>
    <x v="6"/>
    <d v="2023-07-05T00:00:00"/>
    <d v="2023-08-02T00:00:00"/>
    <n v="670.93333333334886"/>
    <n v="20.876384141493954"/>
    <n v="10.895816357773462"/>
    <n v="1.018"/>
    <m/>
    <n v="5"/>
    <m/>
  </r>
  <r>
    <x v="32"/>
    <x v="32"/>
    <x v="32"/>
    <s v="2259297"/>
    <x v="6"/>
    <d v="2023-07-05T00:00:00"/>
    <d v="2023-08-02T00:00:00"/>
    <n v="670.91666666662786"/>
    <n v="10.992160973792712"/>
    <n v="5.7370359988479711"/>
    <n v="0.53600000000000003"/>
    <m/>
    <n v="5"/>
    <m/>
  </r>
  <r>
    <x v="33"/>
    <x v="33"/>
    <x v="33"/>
    <s v="2259298"/>
    <x v="6"/>
    <d v="2023-07-05T00:00:00"/>
    <d v="2023-08-02T00:00:00"/>
    <n v="670.90000000008149"/>
    <n v="42.062466835588872"/>
    <n v="21.953270791017157"/>
    <n v="2.0510000000000002"/>
    <s v="Too high, no comments from the lab, might be genuine however, highest in the area"/>
    <n v="5"/>
    <m/>
  </r>
  <r>
    <x v="34"/>
    <x v="34"/>
    <x v="34"/>
    <s v="2259299"/>
    <x v="6"/>
    <d v="2023-07-05T00:00:00"/>
    <d v="2023-08-02T00:00:00"/>
    <n v="670.84999999991851"/>
    <n v="28.611172393235943"/>
    <n v="14.932762209413331"/>
    <n v="1.395"/>
    <m/>
    <n v="5"/>
    <m/>
  </r>
  <r>
    <x v="35"/>
    <x v="35"/>
    <x v="35"/>
    <s v="2259300"/>
    <x v="6"/>
    <d v="2023-07-05T00:00:00"/>
    <d v="2023-08-02T00:00:00"/>
    <n v="670.84999999991851"/>
    <n v="28.93932920921571"/>
    <n v="15.104034034037428"/>
    <n v="1.411"/>
    <m/>
    <n v="5"/>
    <m/>
  </r>
  <r>
    <x v="36"/>
    <x v="36"/>
    <x v="36"/>
    <s v="2259301"/>
    <x v="6"/>
    <d v="2023-07-05T00:00:00"/>
    <d v="2023-08-02T00:00:00"/>
    <n v="670.85000000009313"/>
    <n v="29.123917418196744"/>
    <n v="15.200374435384521"/>
    <n v="1.42"/>
    <m/>
    <n v="5"/>
    <m/>
  </r>
  <r>
    <x v="37"/>
    <x v="37"/>
    <x v="37"/>
    <s v="2259302"/>
    <x v="6"/>
    <d v="2023-07-05T00:00:00"/>
    <d v="2023-08-02T00:00:00"/>
    <n v="670.74999999994179"/>
    <n v="17.661571375327661"/>
    <n v="9.2179391311731003"/>
    <n v="0.86099999999999999"/>
    <m/>
    <n v="5"/>
    <m/>
  </r>
  <r>
    <x v="38"/>
    <x v="38"/>
    <x v="38"/>
    <s v="2259303"/>
    <x v="6"/>
    <d v="2023-07-05T00:00:00"/>
    <d v="2023-08-02T00:00:00"/>
    <n v="670.69999999995343"/>
    <n v="38.443963023709244"/>
    <n v="20.064698864148877"/>
    <n v="1.8740000000000001"/>
    <m/>
    <n v="5"/>
    <m/>
  </r>
  <r>
    <x v="39"/>
    <x v="39"/>
    <x v="39"/>
    <s v="2259304"/>
    <x v="6"/>
    <d v="2023-07-05T00:00:00"/>
    <d v="2023-08-02T00:00:00"/>
    <n v="670.76666666666279"/>
    <n v="31.547992844009524"/>
    <n v="16.465549501048812"/>
    <n v="1.538"/>
    <m/>
    <n v="5"/>
    <m/>
  </r>
  <r>
    <x v="40"/>
    <x v="40"/>
    <x v="40"/>
    <s v="2259305"/>
    <x v="6"/>
    <d v="2023-07-05T00:00:00"/>
    <d v="2023-08-02T00:00:00"/>
    <n v="670.83333333337214"/>
    <n v="15.157119503104713"/>
    <n v="7.9108139369022519"/>
    <n v="0.73899999999999999"/>
    <m/>
    <n v="6"/>
    <m/>
  </r>
  <r>
    <x v="41"/>
    <x v="41"/>
    <x v="41"/>
    <s v="2259306"/>
    <x v="6"/>
    <d v="2023-07-05T00:00:00"/>
    <d v="2023-08-02T00:00:00"/>
    <n v="670.83333333337214"/>
    <n v="16.018552546582924"/>
    <n v="8.3604136464420282"/>
    <n v="0.78100000000000003"/>
    <m/>
    <n v="6"/>
    <m/>
  </r>
  <r>
    <x v="42"/>
    <x v="42"/>
    <x v="42"/>
    <s v="2259307"/>
    <x v="6"/>
    <d v="2023-07-05T00:00:00"/>
    <d v="2023-08-02T00:00:00"/>
    <n v="670.83333333337214"/>
    <n v="15.731408198756855"/>
    <n v="8.2105470765954358"/>
    <n v="0.76700000000000002"/>
    <m/>
    <n v="6"/>
    <m/>
  </r>
  <r>
    <x v="43"/>
    <x v="43"/>
    <x v="43"/>
    <s v="2259308"/>
    <x v="6"/>
    <d v="2023-07-05T00:00:00"/>
    <d v="2023-08-02T00:00:00"/>
    <n v="670.84999999991851"/>
    <n v="17.535879853918804"/>
    <n v="9.152338128350106"/>
    <n v="0.85499999999999998"/>
    <m/>
    <n v="6"/>
    <m/>
  </r>
  <r>
    <x v="44"/>
    <x v="44"/>
    <x v="44"/>
    <s v="2259309"/>
    <x v="6"/>
    <d v="2023-07-05T00:00:00"/>
    <d v="2023-08-02T00:00:00"/>
    <n v="670.90000000008149"/>
    <n v="11.812764942612963"/>
    <n v="6.1653261704660558"/>
    <n v="0.57599999999999996"/>
    <m/>
    <n v="6"/>
    <m/>
  </r>
  <r>
    <x v="45"/>
    <x v="45"/>
    <x v="45"/>
    <s v="2259310"/>
    <x v="6"/>
    <d v="2023-07-05T00:00:00"/>
    <d v="2023-08-02T00:00:00"/>
    <n v="670.8666666666395"/>
    <n v="11.300619596542246"/>
    <n v="5.8980269293017988"/>
    <n v="0.55100000000000005"/>
    <m/>
    <n v="6"/>
    <m/>
  </r>
  <r>
    <x v="46"/>
    <x v="46"/>
    <x v="46"/>
    <s v="2259311"/>
    <x v="6"/>
    <d v="2023-07-05T00:00:00"/>
    <d v="2023-08-02T00:00:00"/>
    <n v="670.71666666667443"/>
    <n v="26.688555525184192"/>
    <n v="13.929308729219308"/>
    <n v="1.3009999999999999"/>
    <m/>
    <n v="6"/>
    <m/>
  </r>
  <r>
    <x v="47"/>
    <x v="47"/>
    <x v="47"/>
    <s v="2259312"/>
    <x v="6"/>
    <d v="2023-07-05T00:00:00"/>
    <d v="2023-08-02T00:00:00"/>
    <n v="670.66666666668607"/>
    <n v="14.237692842941932"/>
    <n v="7.4309461601993387"/>
    <n v="0.69399999999999995"/>
    <m/>
    <n v="6"/>
    <m/>
  </r>
  <r>
    <x v="48"/>
    <x v="48"/>
    <x v="48"/>
    <s v="2259313"/>
    <x v="6"/>
    <d v="2023-07-05T00:00:00"/>
    <d v="2023-08-02T00:00:00"/>
    <n v="670.64999999996508"/>
    <n v="29.707048385895828"/>
    <n v="15.504722539611601"/>
    <n v="1.448"/>
    <m/>
    <n v="6"/>
    <m/>
  </r>
  <r>
    <x v="49"/>
    <x v="49"/>
    <x v="49"/>
    <s v="2259314"/>
    <x v="6"/>
    <d v="2023-07-05T00:00:00"/>
    <d v="2023-08-02T00:00:00"/>
    <n v="670.66666666668607"/>
    <n v="13.560684393637779"/>
    <n v="7.0776014580572957"/>
    <n v="0.66100000000000003"/>
    <m/>
    <n v="6"/>
    <m/>
  </r>
  <r>
    <x v="50"/>
    <x v="50"/>
    <x v="50"/>
    <s v="2259315"/>
    <x v="6"/>
    <d v="2023-07-05T00:00:00"/>
    <d v="2023-08-02T00:00:00"/>
    <n v="670.66666666668607"/>
    <n v="13.232437872763038"/>
    <n v="6.9062828145944879"/>
    <n v="0.64500000000000002"/>
    <m/>
    <n v="6"/>
    <m/>
  </r>
  <r>
    <x v="51"/>
    <x v="51"/>
    <x v="51"/>
    <s v="2259316"/>
    <x v="6"/>
    <d v="2023-07-05T00:00:00"/>
    <d v="2023-08-02T00:00:00"/>
    <n v="670.66666666668607"/>
    <n v="13.088830019880337"/>
    <n v="6.8313309080795079"/>
    <n v="0.63800000000000001"/>
    <m/>
    <n v="6"/>
    <m/>
  </r>
  <r>
    <x v="52"/>
    <x v="52"/>
    <x v="52"/>
    <s v="2259317"/>
    <x v="6"/>
    <d v="2023-07-05T00:00:00"/>
    <d v="2023-08-02T00:00:00"/>
    <n v="670.54999999998836"/>
    <n v="13.419410931325265"/>
    <n v="7.0038679182282175"/>
    <n v="0.65400000000000003"/>
    <m/>
    <n v="6"/>
    <m/>
  </r>
  <r>
    <x v="53"/>
    <x v="53"/>
    <x v="53"/>
    <s v="2259318"/>
    <x v="6"/>
    <d v="2023-07-05T00:00:00"/>
    <d v="2023-08-02T00:00:00"/>
    <n v="670.56666666670935"/>
    <n v="13.090781925733621"/>
    <n v="6.8323496480864412"/>
    <n v="0.63800000000000001"/>
    <m/>
    <n v="6"/>
    <m/>
  </r>
  <r>
    <x v="54"/>
    <x v="54"/>
    <x v="54"/>
    <s v="2259319"/>
    <x v="6"/>
    <d v="2023-07-05T00:00:00"/>
    <d v="2023-08-02T00:00:00"/>
    <n v="670.54999999998836"/>
    <n v="10.895576765342073"/>
    <n v="5.686626704249516"/>
    <n v="0.53100000000000003"/>
    <m/>
    <n v="7"/>
    <m/>
  </r>
  <r>
    <x v="55"/>
    <x v="55"/>
    <x v="55"/>
    <s v="2259320"/>
    <x v="6"/>
    <d v="2023-07-05T00:00:00"/>
    <d v="2023-08-02T00:00:00"/>
    <n v="670.56666666670935"/>
    <n v="4.7808028035986423"/>
    <n v="2.4951997931099386"/>
    <n v="0.23300000000000001"/>
    <m/>
    <n v="7"/>
    <m/>
  </r>
  <r>
    <x v="56"/>
    <x v="56"/>
    <x v="56"/>
    <s v="2259321"/>
    <x v="6"/>
    <d v="2023-07-05T00:00:00"/>
    <d v="2023-08-02T00:00:00"/>
    <n v="670.59999999997672"/>
    <n v="24.087482851178883"/>
    <n v="12.571755141533865"/>
    <n v="1.1739999999999999"/>
    <m/>
    <n v="8"/>
    <m/>
  </r>
  <r>
    <x v="57"/>
    <x v="57"/>
    <x v="57"/>
    <s v="2259322"/>
    <x v="6"/>
    <d v="2023-07-05T00:00:00"/>
    <d v="2023-08-02T00:00:00"/>
    <n v="670.56666666653473"/>
    <n v="19.348914351050183"/>
    <n v="10.098598304305941"/>
    <n v="0.94299999999999995"/>
    <m/>
    <n v="8"/>
    <m/>
  </r>
  <r>
    <x v="58"/>
    <x v="58"/>
    <x v="58"/>
    <s v="2259323"/>
    <x v="6"/>
    <d v="2023-07-05T00:00:00"/>
    <d v="2023-08-02T00:00:00"/>
    <n v="670.56666666670935"/>
    <n v="10.731158224386652"/>
    <n v="5.6008132695128667"/>
    <n v="0.52300000000000002"/>
    <m/>
    <n v="8"/>
    <m/>
  </r>
  <r>
    <x v="59"/>
    <x v="59"/>
    <x v="59"/>
    <s v="2259324"/>
    <x v="6"/>
    <d v="2023-07-05T00:00:00"/>
    <d v="2023-08-02T00:00:00"/>
    <n v="670.53333333326736"/>
    <n v="15.88208291907096"/>
    <n v="8.2891873272812955"/>
    <n v="0.77400000000000002"/>
    <m/>
    <n v="8"/>
    <m/>
  </r>
  <r>
    <x v="0"/>
    <x v="0"/>
    <x v="0"/>
    <s v="2277571"/>
    <x v="7"/>
    <d v="2023-08-02T00:00:00"/>
    <d v="2023-09-06T00:00:00"/>
    <n v="840.06666666670935"/>
    <n v="29.366582414092626"/>
    <n v="15.327026312156903"/>
    <n v="1.7929999999999999"/>
    <m/>
    <n v="1"/>
    <m/>
  </r>
  <r>
    <x v="1"/>
    <x v="1"/>
    <x v="1"/>
    <s v="2277572"/>
    <x v="7"/>
    <d v="2023-08-02T00:00:00"/>
    <d v="2023-09-06T00:00:00"/>
    <n v="840.08333333343035"/>
    <n v="25.042171609956437"/>
    <n v="13.070026936302943"/>
    <n v="1.5289999999999999"/>
    <m/>
    <n v="1"/>
    <m/>
  </r>
  <r>
    <x v="2"/>
    <x v="2"/>
    <x v="2"/>
    <s v="2277573"/>
    <x v="7"/>
    <d v="2023-08-02T00:00:00"/>
    <d v="2023-09-06T00:00:00"/>
    <n v="840.08333333325572"/>
    <n v="23.535382997720657"/>
    <n v="12.283602817181972"/>
    <n v="1.4370000000000001"/>
    <m/>
    <n v="1"/>
    <m/>
  </r>
  <r>
    <x v="3"/>
    <x v="3"/>
    <x v="3"/>
    <s v="2277574"/>
    <x v="7"/>
    <d v="2023-08-02T00:00:00"/>
    <d v="2023-09-06T00:00:00"/>
    <n v="840.08333333325572"/>
    <m/>
    <n v="5.6331901576359904"/>
    <n v="0.65900000000000003"/>
    <s v="appears as outlier  "/>
    <n v="1"/>
    <s v="yes"/>
  </r>
  <r>
    <x v="5"/>
    <x v="5"/>
    <x v="5"/>
    <s v="2277576"/>
    <x v="7"/>
    <d v="2023-08-02T00:00:00"/>
    <d v="2023-09-06T00:00:00"/>
    <n v="840.14999999996508"/>
    <n v="9.4494352199016003"/>
    <n v="4.9318555427461384"/>
    <n v="0.57699999999999996"/>
    <s v="contained insects"/>
    <n v="1"/>
    <m/>
  </r>
  <r>
    <x v="6"/>
    <x v="6"/>
    <x v="6"/>
    <s v="2277577"/>
    <x v="7"/>
    <d v="2023-08-02T00:00:00"/>
    <d v="2023-09-06T00:00:00"/>
    <n v="840.2333333332208"/>
    <n v="20.190637918041347"/>
    <n v="10.537911230710515"/>
    <n v="1.2330000000000001"/>
    <m/>
    <n v="1"/>
    <m/>
  </r>
  <r>
    <x v="7"/>
    <x v="7"/>
    <x v="7"/>
    <s v="2277578"/>
    <x v="7"/>
    <d v="2023-08-02T00:00:00"/>
    <d v="2023-09-06T00:00:00"/>
    <n v="840.21666666667443"/>
    <n v="19.650645666792112"/>
    <n v="10.256078114192126"/>
    <n v="1.2"/>
    <s v="contained insects"/>
    <n v="2"/>
    <m/>
  </r>
  <r>
    <x v="8"/>
    <x v="8"/>
    <x v="8"/>
    <s v="2277579"/>
    <x v="7"/>
    <d v="2023-08-02T00:00:00"/>
    <d v="2023-09-06T00:00:00"/>
    <n v="840.19999999995343"/>
    <n v="35.961394905976768"/>
    <n v="18.768995253641322"/>
    <n v="2.1960000000000002"/>
    <m/>
    <n v="2"/>
    <m/>
  </r>
  <r>
    <x v="9"/>
    <x v="9"/>
    <x v="9"/>
    <s v="2277580"/>
    <x v="7"/>
    <d v="2023-08-02T00:00:00"/>
    <d v="2023-09-06T00:00:00"/>
    <n v="840.21666666667443"/>
    <n v="39.989063931921955"/>
    <n v="20.871118962380979"/>
    <n v="2.4420000000000002"/>
    <s v="contained a spider &amp; web"/>
    <n v="2"/>
    <m/>
  </r>
  <r>
    <x v="10"/>
    <x v="10"/>
    <x v="10"/>
    <s v="2277581"/>
    <x v="7"/>
    <d v="2023-08-02T00:00:00"/>
    <d v="2023-09-06T00:00:00"/>
    <n v="840.23333333339542"/>
    <n v="28.951376998450673"/>
    <n v="15.110322024243567"/>
    <n v="1.768"/>
    <m/>
    <n v="2"/>
    <m/>
  </r>
  <r>
    <x v="11"/>
    <x v="11"/>
    <x v="11"/>
    <s v="2277582"/>
    <x v="7"/>
    <d v="2023-08-02T00:00:00"/>
    <d v="2023-09-06T00:00:00"/>
    <n v="840.2333333332208"/>
    <n v="36.402099020118335"/>
    <n v="18.999007839310195"/>
    <n v="2.2229999999999999"/>
    <m/>
    <n v="2"/>
    <m/>
  </r>
  <r>
    <x v="12"/>
    <x v="12"/>
    <x v="12"/>
    <s v="2277583"/>
    <x v="7"/>
    <d v="2023-08-02T00:00:00"/>
    <d v="2023-09-06T00:00:00"/>
    <n v="840.23333333339542"/>
    <n v="22.172038719401705"/>
    <n v="11.572045260648071"/>
    <n v="1.3540000000000001"/>
    <m/>
    <n v="2"/>
    <m/>
  </r>
  <r>
    <x v="13"/>
    <x v="13"/>
    <x v="13"/>
    <s v="2277584"/>
    <x v="7"/>
    <d v="2023-08-02T00:00:00"/>
    <d v="2023-09-06T00:00:00"/>
    <n v="840.2333333332208"/>
    <n v="26.24946681477719"/>
    <n v="13.700139256146759"/>
    <n v="1.603"/>
    <m/>
    <n v="2"/>
    <m/>
  </r>
  <r>
    <x v="14"/>
    <x v="14"/>
    <x v="14"/>
    <s v="2277585"/>
    <x v="7"/>
    <d v="2023-08-02T00:00:00"/>
    <d v="2023-09-06T00:00:00"/>
    <n v="840.03333333326736"/>
    <n v="31.57892782032707"/>
    <n v="16.481695104554838"/>
    <n v="1.9279999999999999"/>
    <s v="contained a spider &amp; web"/>
    <n v="2"/>
    <m/>
  </r>
  <r>
    <x v="15"/>
    <x v="15"/>
    <x v="15"/>
    <s v="2277586"/>
    <x v="7"/>
    <d v="2023-08-02T00:00:00"/>
    <d v="2023-09-06T00:00:00"/>
    <n v="839.91666666674428"/>
    <n v="24.997996626647161"/>
    <n v="13.046971099502695"/>
    <n v="1.526"/>
    <m/>
    <n v="2"/>
    <m/>
  </r>
  <r>
    <x v="16"/>
    <x v="16"/>
    <x v="16"/>
    <s v="2277587"/>
    <x v="7"/>
    <d v="2023-08-02T00:00:00"/>
    <d v="2023-09-06T00:00:00"/>
    <n v="839.93333333329065"/>
    <n v="27.356373521709461"/>
    <n v="14.277856744107234"/>
    <n v="1.67"/>
    <m/>
    <n v="2"/>
    <m/>
  </r>
  <r>
    <x v="17"/>
    <x v="17"/>
    <x v="17"/>
    <s v="2277588"/>
    <x v="7"/>
    <d v="2023-08-02T00:00:00"/>
    <d v="2023-09-06T00:00:00"/>
    <n v="839.88333333330229"/>
    <n v="17.840038497411012"/>
    <n v="9.311084810757313"/>
    <n v="1.089"/>
    <m/>
    <n v="2"/>
    <m/>
  </r>
  <r>
    <x v="18"/>
    <x v="18"/>
    <x v="18"/>
    <s v="2277589"/>
    <x v="7"/>
    <d v="2023-08-02T00:00:00"/>
    <d v="2023-09-06T00:00:00"/>
    <n v="839.90000000002328"/>
    <n v="20.067597333015282"/>
    <n v="10.473693806375408"/>
    <n v="1.2250000000000001"/>
    <s v="contained insects &amp; web"/>
    <n v="2"/>
    <m/>
  </r>
  <r>
    <x v="19"/>
    <x v="19"/>
    <x v="19"/>
    <s v="2277590"/>
    <x v="7"/>
    <d v="2023-08-02T00:00:00"/>
    <d v="2023-09-06T00:00:00"/>
    <n v="839.88333333330229"/>
    <n v="15.743137737384743"/>
    <n v="8.2166689652321203"/>
    <n v="0.96099999999999997"/>
    <m/>
    <n v="2"/>
    <m/>
  </r>
  <r>
    <x v="20"/>
    <x v="20"/>
    <x v="20"/>
    <s v="2277591"/>
    <x v="7"/>
    <d v="2023-08-02T00:00:00"/>
    <d v="2023-09-06T00:00:00"/>
    <n v="839.75000000005821"/>
    <n v="23.00403215242472"/>
    <n v="12.006279829031692"/>
    <n v="1.4039999999999999"/>
    <m/>
    <n v="3"/>
    <m/>
  </r>
  <r>
    <x v="21"/>
    <x v="21"/>
    <x v="21"/>
    <s v="2277592"/>
    <x v="7"/>
    <d v="2023-08-02T00:00:00"/>
    <d v="2023-09-06T00:00:00"/>
    <n v="839.73333333333721"/>
    <n v="21.218527707208537"/>
    <n v="11.074388156163121"/>
    <n v="1.2949999999999999"/>
    <m/>
    <n v="3"/>
    <m/>
  </r>
  <r>
    <x v="22"/>
    <x v="22"/>
    <x v="22"/>
    <s v="2277593"/>
    <x v="7"/>
    <d v="2023-08-02T00:00:00"/>
    <d v="2023-09-06T00:00:00"/>
    <n v="839.70000000006985"/>
    <n v="16.205372156721292"/>
    <n v="8.4579186621718652"/>
    <n v="0.98899999999999999"/>
    <m/>
    <n v="3"/>
    <m/>
  </r>
  <r>
    <x v="23"/>
    <x v="23"/>
    <x v="23"/>
    <s v="2277594"/>
    <x v="7"/>
    <d v="2023-08-02T00:00:00"/>
    <d v="2023-09-06T00:00:00"/>
    <n v="839.6166666666395"/>
    <n v="24.023694146138894"/>
    <n v="12.53846249798481"/>
    <n v="1.466"/>
    <m/>
    <n v="4"/>
    <m/>
  </r>
  <r>
    <x v="24"/>
    <x v="24"/>
    <x v="24"/>
    <s v="2277595"/>
    <x v="7"/>
    <d v="2023-08-02T00:00:00"/>
    <d v="2023-09-06T00:00:00"/>
    <n v="839.6166666666395"/>
    <n v="20.729858864164871"/>
    <n v="10.819341787142418"/>
    <n v="1.2649999999999999"/>
    <m/>
    <n v="4"/>
    <m/>
  </r>
  <r>
    <x v="25"/>
    <x v="25"/>
    <x v="25"/>
    <s v="2277596"/>
    <x v="7"/>
    <d v="2023-08-02T00:00:00"/>
    <d v="2023-09-06T00:00:00"/>
    <n v="839.53333333338378"/>
    <n v="25.173299452075039"/>
    <n v="13.138465267262546"/>
    <n v="1.536"/>
    <m/>
    <n v="4"/>
    <m/>
  </r>
  <r>
    <x v="26"/>
    <x v="26"/>
    <x v="26"/>
    <s v="2277597"/>
    <x v="7"/>
    <d v="2023-08-02T00:00:00"/>
    <d v="2023-09-06T00:00:00"/>
    <n v="839.55000000010477"/>
    <n v="29.646871538320401"/>
    <n v="15.473314999123383"/>
    <n v="1.8089999999999999"/>
    <m/>
    <n v="4"/>
    <m/>
  </r>
  <r>
    <x v="27"/>
    <x v="27"/>
    <x v="27"/>
    <s v="2277598"/>
    <x v="7"/>
    <d v="2023-08-02T00:00:00"/>
    <d v="2023-09-06T00:00:00"/>
    <n v="839.51666666666279"/>
    <n v="27.402729348236214"/>
    <n v="14.30205080805648"/>
    <n v="1.6719999999999999"/>
    <s v="Contained a web"/>
    <n v="5"/>
    <m/>
  </r>
  <r>
    <x v="28"/>
    <x v="28"/>
    <x v="28"/>
    <s v="2277599"/>
    <x v="7"/>
    <d v="2023-08-02T00:00:00"/>
    <d v="2023-09-06T00:00:00"/>
    <n v="839.46666666667443"/>
    <n v="24.781934561626201"/>
    <n v="12.934203842184866"/>
    <n v="1.512"/>
    <m/>
    <n v="5"/>
    <m/>
  </r>
  <r>
    <x v="29"/>
    <x v="29"/>
    <x v="29"/>
    <s v="2277600"/>
    <x v="7"/>
    <d v="2023-08-02T00:00:00"/>
    <d v="2023-09-06T00:00:00"/>
    <n v="839.48333333339542"/>
    <n v="20.618422442373745"/>
    <n v="10.76118081543515"/>
    <n v="1.258"/>
    <m/>
    <n v="5"/>
    <m/>
  </r>
  <r>
    <x v="30"/>
    <x v="30"/>
    <x v="30"/>
    <s v="2277601"/>
    <x v="7"/>
    <d v="2023-08-02T00:00:00"/>
    <d v="2023-09-06T00:00:00"/>
    <n v="839.49999999994179"/>
    <n v="22.568365693866962"/>
    <n v="11.778896499930566"/>
    <n v="1.377"/>
    <m/>
    <n v="5"/>
    <m/>
  </r>
  <r>
    <x v="31"/>
    <x v="31"/>
    <x v="31"/>
    <s v="2277602"/>
    <x v="7"/>
    <d v="2023-08-02T00:00:00"/>
    <d v="2023-09-06T00:00:00"/>
    <n v="839.46666666667443"/>
    <n v="18.733962436467426"/>
    <n v="9.7776421902230819"/>
    <n v="1.143"/>
    <m/>
    <n v="5"/>
    <m/>
  </r>
  <r>
    <x v="32"/>
    <x v="32"/>
    <x v="32"/>
    <s v="2277603"/>
    <x v="7"/>
    <d v="2023-08-02T00:00:00"/>
    <d v="2023-09-06T00:00:00"/>
    <n v="839.4833333332208"/>
    <n v="13.226603267884798"/>
    <n v="6.9032376137185798"/>
    <n v="0.80700000000000005"/>
    <m/>
    <n v="5"/>
    <m/>
  </r>
  <r>
    <x v="33"/>
    <x v="33"/>
    <x v="33"/>
    <s v="2277604"/>
    <x v="7"/>
    <d v="2023-08-02T00:00:00"/>
    <d v="2023-09-06T00:00:00"/>
    <n v="839.44999999995343"/>
    <n v="29.191469414499206"/>
    <n v="15.235631218423386"/>
    <n v="1.7809999999999999"/>
    <s v="dirty when received"/>
    <n v="5"/>
    <m/>
  </r>
  <r>
    <x v="34"/>
    <x v="34"/>
    <x v="34"/>
    <s v="2277605"/>
    <x v="7"/>
    <d v="2023-08-02T00:00:00"/>
    <d v="2023-09-06T00:00:00"/>
    <n v="839.45000000012806"/>
    <n v="27.027924236102852"/>
    <n v="14.106432273540111"/>
    <n v="1.649"/>
    <m/>
    <n v="5"/>
    <m/>
  </r>
  <r>
    <x v="35"/>
    <x v="35"/>
    <x v="35"/>
    <s v="2277606"/>
    <x v="7"/>
    <d v="2023-08-02T00:00:00"/>
    <d v="2023-09-06T00:00:00"/>
    <n v="839.44999999995343"/>
    <n v="27.011533742332784"/>
    <n v="14.097877736081829"/>
    <n v="1.6479999999999999"/>
    <m/>
    <n v="5"/>
    <m/>
  </r>
  <r>
    <x v="36"/>
    <x v="36"/>
    <x v="36"/>
    <s v="2277607"/>
    <x v="7"/>
    <d v="2023-08-02T00:00:00"/>
    <d v="2023-09-06T00:00:00"/>
    <n v="839.44999999995343"/>
    <n v="27.79827744356578"/>
    <n v="14.508495534220136"/>
    <n v="1.696"/>
    <m/>
    <n v="5"/>
    <m/>
  </r>
  <r>
    <x v="37"/>
    <x v="37"/>
    <x v="37"/>
    <s v="2277608"/>
    <x v="7"/>
    <d v="2023-08-02T00:00:00"/>
    <d v="2023-09-06T00:00:00"/>
    <n v="839.56666666665114"/>
    <n v="16.207945765673067"/>
    <n v="8.459261881875296"/>
    <n v="0.98899999999999999"/>
    <m/>
    <n v="5"/>
    <m/>
  </r>
  <r>
    <x v="38"/>
    <x v="38"/>
    <x v="38"/>
    <s v="2277609"/>
    <x v="7"/>
    <d v="2023-08-02T00:00:00"/>
    <d v="2023-09-06T00:00:00"/>
    <n v="839.56666666665114"/>
    <n v="32.350338666773141"/>
    <n v="16.884310368879511"/>
    <n v="1.974"/>
    <m/>
    <n v="5"/>
    <m/>
  </r>
  <r>
    <x v="39"/>
    <x v="39"/>
    <x v="39"/>
    <s v="2277610"/>
    <x v="7"/>
    <d v="2023-08-02T00:00:00"/>
    <d v="2023-09-06T00:00:00"/>
    <n v="839.25"/>
    <n v="34.608577896931791"/>
    <n v="18.062932096519724"/>
    <n v="2.1110000000000002"/>
    <m/>
    <n v="5"/>
    <m/>
  </r>
  <r>
    <x v="40"/>
    <x v="40"/>
    <x v="40"/>
    <s v="2277611"/>
    <x v="7"/>
    <d v="2023-08-02T00:00:00"/>
    <d v="2023-09-06T00:00:00"/>
    <n v="839.34999999997672"/>
    <n v="19.162770000596232"/>
    <n v="10.001445720561708"/>
    <n v="1.169"/>
    <m/>
    <n v="6"/>
    <m/>
  </r>
  <r>
    <x v="41"/>
    <x v="41"/>
    <x v="41"/>
    <s v="2277612"/>
    <x v="7"/>
    <d v="2023-08-02T00:00:00"/>
    <d v="2023-09-06T00:00:00"/>
    <n v="839.34999999997672"/>
    <n v="19.359479359028356"/>
    <n v="10.104112400327953"/>
    <n v="1.181"/>
    <m/>
    <n v="6"/>
    <m/>
  </r>
  <r>
    <x v="42"/>
    <x v="42"/>
    <x v="42"/>
    <s v="2277613"/>
    <x v="7"/>
    <d v="2023-08-02T00:00:00"/>
    <d v="2023-09-06T00:00:00"/>
    <n v="839.34999999997672"/>
    <n v="19.261124679812294"/>
    <n v="10.052779060444831"/>
    <n v="1.175"/>
    <m/>
    <n v="6"/>
    <m/>
  </r>
  <r>
    <x v="43"/>
    <x v="43"/>
    <x v="43"/>
    <s v="2277614"/>
    <x v="7"/>
    <d v="2023-08-02T00:00:00"/>
    <d v="2023-09-06T00:00:00"/>
    <n v="839.36666666669771"/>
    <n v="20.998307056907208"/>
    <n v="10.959450447237582"/>
    <n v="1.2809999999999999"/>
    <m/>
    <n v="6"/>
    <m/>
  </r>
  <r>
    <x v="44"/>
    <x v="44"/>
    <x v="44"/>
    <s v="2277615"/>
    <x v="7"/>
    <d v="2023-08-02T00:00:00"/>
    <d v="2023-09-06T00:00:00"/>
    <n v="839.33333333325572"/>
    <n v="12.24540071485419"/>
    <n v="6.3911277217401832"/>
    <n v="0.747"/>
    <m/>
    <n v="6"/>
    <m/>
  </r>
  <r>
    <x v="45"/>
    <x v="45"/>
    <x v="45"/>
    <s v="2277616"/>
    <x v="7"/>
    <d v="2023-08-02T00:00:00"/>
    <d v="2023-09-06T00:00:00"/>
    <n v="839.36666666669771"/>
    <n v="12.244914419601628"/>
    <n v="6.3908739141970923"/>
    <n v="0.747"/>
    <m/>
    <n v="6"/>
    <m/>
  </r>
  <r>
    <x v="46"/>
    <x v="46"/>
    <x v="46"/>
    <s v="2277617"/>
    <x v="7"/>
    <d v="2023-08-02T00:00:00"/>
    <d v="2023-09-06T00:00:00"/>
    <n v="839.31666666670935"/>
    <n v="24.622432534401735"/>
    <n v="12.850956437579194"/>
    <n v="1.502"/>
    <m/>
    <n v="6"/>
    <m/>
  </r>
  <r>
    <x v="47"/>
    <x v="47"/>
    <x v="47"/>
    <s v="2277618"/>
    <x v="7"/>
    <d v="2023-08-02T00:00:00"/>
    <d v="2023-09-06T00:00:00"/>
    <n v="839.31666666670935"/>
    <n v="16.983249071664581"/>
    <n v="8.8639087012863165"/>
    <n v="1.036"/>
    <m/>
    <n v="6"/>
    <m/>
  </r>
  <r>
    <x v="48"/>
    <x v="48"/>
    <x v="48"/>
    <s v="2277619"/>
    <x v="7"/>
    <d v="2023-08-02T00:00:00"/>
    <d v="2023-09-06T00:00:00"/>
    <n v="839.29999999998836"/>
    <n v="33.098321220064804"/>
    <n v="17.274697922789564"/>
    <n v="2.0190000000000001"/>
    <m/>
    <n v="6"/>
    <m/>
  </r>
  <r>
    <x v="49"/>
    <x v="49"/>
    <x v="49"/>
    <s v="2277620"/>
    <x v="7"/>
    <d v="2023-08-02T00:00:00"/>
    <d v="2023-09-06T00:00:00"/>
    <n v="839.28333333344199"/>
    <n v="16.918348591057644"/>
    <n v="8.8300357990906289"/>
    <n v="1.032"/>
    <m/>
    <n v="6"/>
    <m/>
  </r>
  <r>
    <x v="50"/>
    <x v="50"/>
    <x v="50"/>
    <s v="2277621"/>
    <x v="7"/>
    <d v="2023-08-02T00:00:00"/>
    <d v="2023-09-06T00:00:00"/>
    <n v="839.28333333326736"/>
    <n v="17.639673530990127"/>
    <n v="9.2065101936274143"/>
    <n v="1.0760000000000001"/>
    <m/>
    <n v="6"/>
    <m/>
  </r>
  <r>
    <x v="51"/>
    <x v="51"/>
    <x v="51"/>
    <s v="2277622"/>
    <x v="7"/>
    <d v="2023-08-02T00:00:00"/>
    <d v="2023-09-06T00:00:00"/>
    <n v="839.28333333326736"/>
    <n v="16.574079869731428"/>
    <n v="8.6503548380644197"/>
    <n v="1.0109999999999999"/>
    <m/>
    <n v="6"/>
    <m/>
  </r>
  <r>
    <x v="52"/>
    <x v="52"/>
    <x v="52"/>
    <s v="2277623"/>
    <x v="7"/>
    <d v="2023-08-02T00:00:00"/>
    <d v="2023-09-06T00:00:00"/>
    <n v="839.28333333344199"/>
    <n v="17.508523541908492"/>
    <n v="9.1380603037100698"/>
    <n v="1.0680000000000001"/>
    <m/>
    <n v="6"/>
    <m/>
  </r>
  <r>
    <x v="53"/>
    <x v="53"/>
    <x v="53"/>
    <s v="2277624"/>
    <x v="7"/>
    <d v="2023-08-02T00:00:00"/>
    <d v="2023-09-06T00:00:00"/>
    <n v="839.25"/>
    <n v="17.607585344057195"/>
    <n v="9.1897627056665954"/>
    <n v="1.0740000000000001"/>
    <m/>
    <n v="6"/>
    <m/>
  </r>
  <r>
    <x v="54"/>
    <x v="54"/>
    <x v="54"/>
    <s v="2277625"/>
    <x v="7"/>
    <d v="2023-08-02T00:00:00"/>
    <d v="2023-09-06T00:00:00"/>
    <n v="839.18333333329065"/>
    <n v="15.510334253540936"/>
    <n v="8.0951640154180247"/>
    <n v="0.94599999999999995"/>
    <m/>
    <n v="7"/>
    <m/>
  </r>
  <r>
    <x v="55"/>
    <x v="55"/>
    <x v="55"/>
    <s v="2277626"/>
    <x v="7"/>
    <d v="2023-08-02T00:00:00"/>
    <d v="2023-09-06T00:00:00"/>
    <n v="839.18333333329065"/>
    <n v="5.7384957597667308"/>
    <n v="2.9950395405880643"/>
    <n v="0.35"/>
    <m/>
    <n v="7"/>
    <m/>
  </r>
  <r>
    <x v="56"/>
    <x v="56"/>
    <x v="56"/>
    <s v="2277627"/>
    <x v="7"/>
    <d v="2023-08-02T00:00:00"/>
    <d v="2023-09-06T00:00:00"/>
    <n v="839.16666666674428"/>
    <n v="23.298755511417905"/>
    <n v="12.160102041449846"/>
    <n v="1.421"/>
    <m/>
    <n v="8"/>
    <m/>
  </r>
  <r>
    <x v="57"/>
    <x v="57"/>
    <x v="57"/>
    <s v="2277628"/>
    <x v="7"/>
    <d v="2023-08-02T00:00:00"/>
    <d v="2023-09-06T00:00:00"/>
    <n v="839.16666666674428"/>
    <n v="18.937412115191893"/>
    <n v="9.8838267824592343"/>
    <n v="1.155"/>
    <m/>
    <n v="8"/>
    <m/>
  </r>
  <r>
    <x v="59"/>
    <x v="59"/>
    <x v="59"/>
    <s v="2277630"/>
    <x v="7"/>
    <d v="2023-08-02T00:00:00"/>
    <d v="2023-09-06T00:00:00"/>
    <n v="839.15000000002328"/>
    <n v="21.577601144014178"/>
    <n v="11.261796004182765"/>
    <n v="1.3160000000000001"/>
    <m/>
    <n v="8"/>
    <m/>
  </r>
  <r>
    <x v="0"/>
    <x v="0"/>
    <x v="0"/>
    <s v="2296548"/>
    <x v="8"/>
    <d v="2023-09-06T00:00:00"/>
    <d v="2023-10-04T00:00:00"/>
    <n v="671.6166666666395"/>
    <n v="35.072697223119761"/>
    <n v="18.305165565302591"/>
    <n v="1.712"/>
    <m/>
    <n v="1"/>
    <m/>
  </r>
  <r>
    <x v="1"/>
    <x v="1"/>
    <x v="1"/>
    <s v="2296549"/>
    <x v="8"/>
    <d v="2023-09-06T00:00:00"/>
    <d v="2023-10-04T00:00:00"/>
    <n v="671.63333333318587"/>
    <n v="30.319102685003429"/>
    <n v="15.824166328289891"/>
    <n v="1.48"/>
    <m/>
    <n v="1"/>
    <m/>
  </r>
  <r>
    <x v="2"/>
    <x v="2"/>
    <x v="2"/>
    <s v="2296550"/>
    <x v="8"/>
    <d v="2023-09-06T00:00:00"/>
    <d v="2023-10-04T00:00:00"/>
    <n v="671.6333333333605"/>
    <n v="29.233351034789628"/>
    <n v="15.257490101664734"/>
    <n v="1.427"/>
    <m/>
    <n v="1"/>
    <m/>
  </r>
  <r>
    <x v="3"/>
    <x v="3"/>
    <x v="3"/>
    <s v="2296551"/>
    <x v="8"/>
    <d v="2023-09-06T00:00:00"/>
    <d v="2023-10-04T00:00:00"/>
    <n v="671.61666666681413"/>
    <n v="23.415942129681934"/>
    <n v="12.22126415954172"/>
    <n v="1.143"/>
    <m/>
    <n v="1"/>
    <m/>
  </r>
  <r>
    <x v="5"/>
    <x v="5"/>
    <x v="5"/>
    <s v="2296553"/>
    <x v="8"/>
    <d v="2023-09-06T00:00:00"/>
    <d v="2023-10-04T00:00:00"/>
    <n v="671.58333333337214"/>
    <n v="12.907065392727882"/>
    <n v="6.7364641924467028"/>
    <n v="0.63"/>
    <m/>
    <n v="1"/>
    <m/>
  </r>
  <r>
    <x v="6"/>
    <x v="6"/>
    <x v="6"/>
    <s v="2296554"/>
    <x v="8"/>
    <d v="2023-09-06T00:00:00"/>
    <d v="2023-10-04T00:00:00"/>
    <n v="671.48333333339542"/>
    <n v="24.158248157062971"/>
    <n v="12.608689017256248"/>
    <n v="1.179"/>
    <m/>
    <n v="1"/>
    <m/>
  </r>
  <r>
    <x v="7"/>
    <x v="7"/>
    <x v="7"/>
    <s v="2296555"/>
    <x v="8"/>
    <d v="2023-09-06T00:00:00"/>
    <d v="2023-10-04T00:00:00"/>
    <n v="671.51666666666279"/>
    <n v="26.185503462311836"/>
    <n v="13.666755460496784"/>
    <n v="1.278"/>
    <m/>
    <n v="2"/>
    <m/>
  </r>
  <r>
    <x v="8"/>
    <x v="8"/>
    <x v="8"/>
    <s v="2296556"/>
    <x v="8"/>
    <d v="2023-09-06T00:00:00"/>
    <d v="2023-10-04T00:00:00"/>
    <n v="671.51666666666279"/>
    <n v="41.183773051053819"/>
    <n v="21.494662343973811"/>
    <n v="2.0099999999999998"/>
    <m/>
    <n v="2"/>
    <m/>
  </r>
  <r>
    <x v="9"/>
    <x v="9"/>
    <x v="9"/>
    <s v="2296557"/>
    <x v="8"/>
    <d v="2023-09-06T00:00:00"/>
    <d v="2023-10-04T00:00:00"/>
    <n v="671.71666666661622"/>
    <n v="47.521345805526728"/>
    <n v="24.802372549857374"/>
    <n v="2.3199999999999998"/>
    <m/>
    <n v="2"/>
    <m/>
  </r>
  <r>
    <x v="10"/>
    <x v="10"/>
    <x v="10"/>
    <s v="2296558"/>
    <x v="8"/>
    <d v="2023-09-06T00:00:00"/>
    <d v="2023-10-04T00:00:00"/>
    <n v="671.58333333337214"/>
    <n v="39.212893907430413"/>
    <n v="20.466019784671406"/>
    <n v="1.9139999999999999"/>
    <m/>
    <n v="2"/>
    <m/>
  </r>
  <r>
    <x v="12"/>
    <x v="12"/>
    <x v="12"/>
    <s v="2296560"/>
    <x v="8"/>
    <d v="2023-09-06T00:00:00"/>
    <d v="2023-10-04T00:00:00"/>
    <n v="672.19999999995343"/>
    <n v="32.033375483489273"/>
    <n v="16.718880732510058"/>
    <n v="1.5649999999999999"/>
    <m/>
    <n v="2"/>
    <m/>
  </r>
  <r>
    <x v="13"/>
    <x v="13"/>
    <x v="13"/>
    <s v="2296561"/>
    <x v="8"/>
    <d v="2023-09-06T00:00:00"/>
    <d v="2023-10-04T00:00:00"/>
    <n v="672.20000000012806"/>
    <n v="27.161846176727941"/>
    <n v="14.176328902258843"/>
    <n v="1.327"/>
    <m/>
    <n v="2"/>
    <m/>
  </r>
  <r>
    <x v="14"/>
    <x v="14"/>
    <x v="14"/>
    <s v="2296562"/>
    <x v="8"/>
    <d v="2023-09-06T00:00:00"/>
    <d v="2023-10-04T00:00:00"/>
    <n v="672.46666666679084"/>
    <n v="41.391578764739066"/>
    <n v="21.60312044088678"/>
    <n v="2.0230000000000001"/>
    <m/>
    <n v="2"/>
    <m/>
  </r>
  <r>
    <x v="15"/>
    <x v="15"/>
    <x v="15"/>
    <s v="2296563"/>
    <x v="8"/>
    <d v="2023-09-06T00:00:00"/>
    <d v="2023-10-04T00:00:00"/>
    <n v="672.48333333333721"/>
    <n v="28.398461424074778"/>
    <n v="14.821743958285376"/>
    <n v="1.3879999999999999"/>
    <m/>
    <n v="2"/>
    <m/>
  </r>
  <r>
    <x v="16"/>
    <x v="16"/>
    <x v="16"/>
    <s v="2296564"/>
    <x v="8"/>
    <d v="2023-09-06T00:00:00"/>
    <d v="2023-10-04T00:00:00"/>
    <n v="672.46666666679084"/>
    <n v="32.81863190244264"/>
    <n v="17.128722287287392"/>
    <n v="1.6040000000000001"/>
    <m/>
    <n v="2"/>
    <m/>
  </r>
  <r>
    <x v="18"/>
    <x v="18"/>
    <x v="18"/>
    <s v="2296566"/>
    <x v="8"/>
    <d v="2023-09-06T00:00:00"/>
    <d v="2023-10-04T00:00:00"/>
    <n v="672.45000000006985"/>
    <n v="24.594122983118865"/>
    <n v="12.836181097661203"/>
    <n v="1.202"/>
    <m/>
    <n v="2"/>
    <m/>
  </r>
  <r>
    <x v="19"/>
    <x v="19"/>
    <x v="19"/>
    <s v="2296567"/>
    <x v="8"/>
    <d v="2023-09-06T00:00:00"/>
    <d v="2023-10-04T00:00:00"/>
    <n v="672.54999999987194"/>
    <n v="21.030781354550136"/>
    <n v="10.976399454358109"/>
    <n v="1.028"/>
    <m/>
    <n v="2"/>
    <m/>
  </r>
  <r>
    <x v="20"/>
    <x v="20"/>
    <x v="20"/>
    <s v="2296568"/>
    <x v="8"/>
    <d v="2023-09-06T00:00:00"/>
    <d v="2023-10-04T00:00:00"/>
    <n v="672.70000000001164"/>
    <n v="31.825485357513944"/>
    <n v="16.610378579078258"/>
    <n v="1.556"/>
    <m/>
    <n v="3"/>
    <m/>
  </r>
  <r>
    <x v="21"/>
    <x v="21"/>
    <x v="21"/>
    <s v="2296569"/>
    <x v="8"/>
    <d v="2023-09-06T00:00:00"/>
    <d v="2023-10-04T00:00:00"/>
    <n v="672.73333333327901"/>
    <n v="28.817408086415963"/>
    <n v="15.040400880175346"/>
    <n v="1.409"/>
    <m/>
    <n v="3"/>
    <m/>
  </r>
  <r>
    <x v="22"/>
    <x v="22"/>
    <x v="22"/>
    <s v="2296570"/>
    <x v="8"/>
    <d v="2023-09-06T00:00:00"/>
    <d v="2023-10-04T00:00:00"/>
    <n v="672.94999999995343"/>
    <n v="21.079618099414489"/>
    <n v="11.001888360863513"/>
    <n v="1.0309999999999999"/>
    <m/>
    <n v="3"/>
    <m/>
  </r>
  <r>
    <x v="23"/>
    <x v="23"/>
    <x v="23"/>
    <s v="2296571"/>
    <x v="8"/>
    <d v="2023-09-06T00:00:00"/>
    <d v="2023-10-04T00:00:00"/>
    <n v="672.99999999994179"/>
    <n v="30.441531946510807"/>
    <n v="15.888064690245724"/>
    <n v="1.4890000000000001"/>
    <m/>
    <n v="4"/>
    <m/>
  </r>
  <r>
    <x v="25"/>
    <x v="25"/>
    <x v="25"/>
    <s v="2296573"/>
    <x v="8"/>
    <d v="2023-09-06T00:00:00"/>
    <d v="2023-10-04T00:00:00"/>
    <n v="672.94999999995343"/>
    <n v="32.631494167473839"/>
    <n v="17.03105123563353"/>
    <n v="1.5960000000000001"/>
    <m/>
    <n v="4"/>
    <m/>
  </r>
  <r>
    <x v="26"/>
    <x v="26"/>
    <x v="26"/>
    <s v="2296574"/>
    <x v="8"/>
    <d v="2023-09-06T00:00:00"/>
    <d v="2023-10-04T00:00:00"/>
    <n v="672.84999999997672"/>
    <n v="20.919160288326498"/>
    <n v="10.91814211290527"/>
    <n v="1.0229999999999999"/>
    <m/>
    <n v="4"/>
    <m/>
  </r>
  <r>
    <x v="27"/>
    <x v="27"/>
    <x v="27"/>
    <s v="2296575"/>
    <x v="8"/>
    <d v="2023-09-06T00:00:00"/>
    <d v="2023-10-04T00:00:00"/>
    <n v="673.01666666666279"/>
    <n v="36.962341695351988"/>
    <n v="19.291410070643"/>
    <n v="1.8080000000000001"/>
    <m/>
    <n v="5"/>
    <m/>
  </r>
  <r>
    <x v="28"/>
    <x v="28"/>
    <x v="28"/>
    <s v="2296576"/>
    <x v="8"/>
    <d v="2023-09-06T00:00:00"/>
    <d v="2023-10-04T00:00:00"/>
    <n v="672.98333333339542"/>
    <n v="29.522270487131678"/>
    <n v="15.40828313524618"/>
    <n v="1.444"/>
    <m/>
    <n v="5"/>
    <m/>
  </r>
  <r>
    <x v="29"/>
    <x v="29"/>
    <x v="29"/>
    <s v="2296577"/>
    <x v="8"/>
    <d v="2023-09-06T00:00:00"/>
    <d v="2023-10-04T00:00:00"/>
    <n v="673.61666666669771"/>
    <n v="27.165999455673344"/>
    <n v="14.17849658438066"/>
    <n v="1.33"/>
    <m/>
    <n v="5"/>
    <m/>
  </r>
  <r>
    <x v="30"/>
    <x v="30"/>
    <x v="30"/>
    <s v="2296578"/>
    <x v="8"/>
    <d v="2023-09-06T00:00:00"/>
    <d v="2023-10-04T00:00:00"/>
    <n v="673.64999999996508"/>
    <n v="28.982440436429915"/>
    <n v="15.126534674545885"/>
    <n v="1.419"/>
    <m/>
    <n v="5"/>
    <m/>
  </r>
  <r>
    <x v="31"/>
    <x v="31"/>
    <x v="31"/>
    <s v="2296579"/>
    <x v="8"/>
    <d v="2023-09-06T00:00:00"/>
    <d v="2023-10-04T00:00:00"/>
    <n v="673.66666666668607"/>
    <n v="21.506522018801952"/>
    <n v="11.22469833966699"/>
    <n v="1.0529999999999999"/>
    <m/>
    <n v="5"/>
    <m/>
  </r>
  <r>
    <x v="32"/>
    <x v="32"/>
    <x v="32"/>
    <s v="2296580"/>
    <x v="8"/>
    <d v="2023-09-06T00:00:00"/>
    <d v="2023-10-04T00:00:00"/>
    <n v="673.66666666668607"/>
    <n v="14.868706580900115"/>
    <n v="7.7602852718685362"/>
    <n v="0.72799999999999998"/>
    <m/>
    <n v="5"/>
    <m/>
  </r>
  <r>
    <x v="33"/>
    <x v="33"/>
    <x v="33"/>
    <s v="2296581"/>
    <x v="8"/>
    <d v="2023-09-06T00:00:00"/>
    <d v="2023-10-04T00:00:00"/>
    <n v="673.69999999995343"/>
    <n v="33.371242392758724"/>
    <n v="17.417141123569273"/>
    <n v="1.6339999999999999"/>
    <m/>
    <n v="5"/>
    <m/>
  </r>
  <r>
    <x v="34"/>
    <x v="34"/>
    <x v="34"/>
    <s v="2296582"/>
    <x v="8"/>
    <d v="2023-09-06T00:00:00"/>
    <d v="2023-10-04T00:00:00"/>
    <n v="673.76666666666279"/>
    <n v="36.757829119873563"/>
    <n v="19.184670730622944"/>
    <n v="1.8"/>
    <m/>
    <n v="5"/>
    <m/>
  </r>
  <r>
    <x v="35"/>
    <x v="35"/>
    <x v="35"/>
    <s v="2296583"/>
    <x v="8"/>
    <d v="2023-09-06T00:00:00"/>
    <d v="2023-10-04T00:00:00"/>
    <n v="673.76666666666279"/>
    <n v="36.859934200762098"/>
    <n v="19.237961482652452"/>
    <n v="1.8049999999999999"/>
    <m/>
    <n v="5"/>
    <m/>
  </r>
  <r>
    <x v="36"/>
    <x v="36"/>
    <x v="36"/>
    <s v="2296584"/>
    <x v="8"/>
    <d v="2023-09-06T00:00:00"/>
    <d v="2023-10-04T00:00:00"/>
    <n v="673.76666666666279"/>
    <n v="38.003511106713717"/>
    <n v="19.834817905382941"/>
    <n v="1.861"/>
    <m/>
    <n v="5"/>
    <m/>
  </r>
  <r>
    <x v="37"/>
    <x v="37"/>
    <x v="37"/>
    <s v="2296585"/>
    <x v="8"/>
    <d v="2023-09-06T00:00:00"/>
    <d v="2023-10-04T00:00:00"/>
    <n v="673.59999999997672"/>
    <n v="26.676445961996173"/>
    <n v="13.922988497910321"/>
    <n v="1.306"/>
    <m/>
    <n v="5"/>
    <m/>
  </r>
  <r>
    <x v="38"/>
    <x v="38"/>
    <x v="38"/>
    <s v="2296586"/>
    <x v="8"/>
    <d v="2023-09-06T00:00:00"/>
    <d v="2023-10-04T00:00:00"/>
    <n v="673.58333333343035"/>
    <n v="42.895806012612901"/>
    <n v="22.388207731008823"/>
    <n v="2.1"/>
    <m/>
    <n v="5"/>
    <m/>
  </r>
  <r>
    <x v="39"/>
    <x v="39"/>
    <x v="39"/>
    <s v="2296587"/>
    <x v="8"/>
    <d v="2023-09-06T00:00:00"/>
    <d v="2023-10-04T00:00:00"/>
    <n v="673.83333333319752"/>
    <n v="41.28720949790592"/>
    <n v="21.548647963416453"/>
    <n v="2.0219999999999998"/>
    <m/>
    <n v="5"/>
    <m/>
  </r>
  <r>
    <x v="40"/>
    <x v="40"/>
    <x v="40"/>
    <s v="2296588"/>
    <x v="8"/>
    <d v="2023-09-06T00:00:00"/>
    <d v="2023-10-04T00:00:00"/>
    <n v="673.70000000012806"/>
    <n v="24.42595220424057"/>
    <n v="12.748409292401133"/>
    <n v="1.196"/>
    <m/>
    <n v="6"/>
    <m/>
  </r>
  <r>
    <x v="41"/>
    <x v="41"/>
    <x v="41"/>
    <s v="2296589"/>
    <x v="8"/>
    <d v="2023-09-06T00:00:00"/>
    <d v="2023-10-04T00:00:00"/>
    <n v="673.69999999995343"/>
    <n v="25.079489386969225"/>
    <n v="13.089503855411914"/>
    <n v="1.228"/>
    <m/>
    <n v="6"/>
    <m/>
  </r>
  <r>
    <x v="42"/>
    <x v="42"/>
    <x v="42"/>
    <s v="2296590"/>
    <x v="8"/>
    <d v="2023-09-06T00:00:00"/>
    <d v="2023-10-04T00:00:00"/>
    <n v="673.69999999995343"/>
    <n v="23.874530206324941"/>
    <n v="12.460610754866879"/>
    <n v="1.169"/>
    <m/>
    <n v="6"/>
    <m/>
  </r>
  <r>
    <x v="43"/>
    <x v="43"/>
    <x v="43"/>
    <s v="2296591"/>
    <x v="8"/>
    <d v="2023-09-06T00:00:00"/>
    <d v="2023-10-04T00:00:00"/>
    <n v="673.64999999996508"/>
    <n v="29.411356045425705"/>
    <n v="15.350394595733666"/>
    <n v="1.44"/>
    <m/>
    <n v="6"/>
    <m/>
  </r>
  <r>
    <x v="44"/>
    <x v="44"/>
    <x v="44"/>
    <s v="2296592"/>
    <x v="8"/>
    <d v="2023-09-06T00:00:00"/>
    <d v="2023-10-04T00:00:00"/>
    <n v="673.68333333340706"/>
    <n v="15.562739170231591"/>
    <n v="8.1225152245467598"/>
    <n v="0.76200000000000001"/>
    <s v="Contained web"/>
    <n v="6"/>
    <m/>
  </r>
  <r>
    <x v="45"/>
    <x v="45"/>
    <x v="45"/>
    <s v="2296593"/>
    <x v="8"/>
    <d v="2023-09-06T00:00:00"/>
    <d v="2023-10-04T00:00:00"/>
    <n v="673.69999999995343"/>
    <n v="18.094810746624375"/>
    <n v="9.444055713269508"/>
    <n v="0.88600000000000001"/>
    <m/>
    <n v="6"/>
    <m/>
  </r>
  <r>
    <x v="46"/>
    <x v="46"/>
    <x v="46"/>
    <s v="2296594"/>
    <x v="8"/>
    <d v="2023-09-06T00:00:00"/>
    <d v="2023-10-04T00:00:00"/>
    <n v="673.76666666666279"/>
    <n v="33.796781774105966"/>
    <n v="17.639238921767205"/>
    <n v="1.655"/>
    <m/>
    <n v="6"/>
    <m/>
  </r>
  <r>
    <x v="47"/>
    <x v="47"/>
    <x v="47"/>
    <s v="2296595"/>
    <x v="8"/>
    <d v="2023-09-06T00:00:00"/>
    <d v="2023-10-04T00:00:00"/>
    <n v="673.83333333319752"/>
    <n v="24.339442987885192"/>
    <n v="12.70325834440772"/>
    <n v="1.1919999999999999"/>
    <m/>
    <n v="6"/>
    <m/>
  </r>
  <r>
    <x v="48"/>
    <x v="48"/>
    <x v="48"/>
    <s v="2296596"/>
    <x v="8"/>
    <d v="2023-09-06T00:00:00"/>
    <d v="2023-10-04T00:00:00"/>
    <n v="673.91666666662786"/>
    <n v="45.916643007298305"/>
    <n v="23.964844993370722"/>
    <n v="2.2490000000000001"/>
    <m/>
    <n v="6"/>
    <m/>
  </r>
  <r>
    <x v="49"/>
    <x v="49"/>
    <x v="49"/>
    <s v="2296597"/>
    <x v="8"/>
    <d v="2023-09-06T00:00:00"/>
    <d v="2023-10-04T00:00:00"/>
    <n v="673.96666666661622"/>
    <n v="25.008321380881245"/>
    <n v="13.052359802130086"/>
    <n v="1.2250000000000001"/>
    <m/>
    <n v="6"/>
    <m/>
  </r>
  <r>
    <x v="50"/>
    <x v="50"/>
    <x v="50"/>
    <s v="2296598"/>
    <x v="8"/>
    <d v="2023-09-06T00:00:00"/>
    <d v="2023-10-04T00:00:00"/>
    <n v="673.96666666679084"/>
    <n v="24.518362431371912"/>
    <n v="12.796640099880957"/>
    <n v="1.2010000000000001"/>
    <m/>
    <n v="6"/>
    <m/>
  </r>
  <r>
    <x v="51"/>
    <x v="51"/>
    <x v="51"/>
    <s v="2296599"/>
    <x v="8"/>
    <d v="2023-09-06T00:00:00"/>
    <d v="2023-10-04T00:00:00"/>
    <n v="673.96666666661622"/>
    <n v="24.17130817548032"/>
    <n v="12.615505310793488"/>
    <n v="1.1839999999999999"/>
    <m/>
    <n v="6"/>
    <m/>
  </r>
  <r>
    <x v="52"/>
    <x v="52"/>
    <x v="52"/>
    <s v="2296600"/>
    <x v="8"/>
    <d v="2023-09-06T00:00:00"/>
    <d v="2023-10-04T00:00:00"/>
    <n v="673.93333333334886"/>
    <n v="25.172886042140089"/>
    <n v="13.138249500073115"/>
    <n v="1.2330000000000001"/>
    <m/>
    <n v="6"/>
    <m/>
  </r>
  <r>
    <x v="53"/>
    <x v="53"/>
    <x v="53"/>
    <s v="2296601"/>
    <x v="8"/>
    <d v="2023-09-06T00:00:00"/>
    <d v="2023-10-04T00:00:00"/>
    <n v="673.91666666662786"/>
    <n v="25.704336836900204"/>
    <n v="13.415624653914511"/>
    <n v="1.2589999999999999"/>
    <m/>
    <n v="6"/>
    <m/>
  </r>
  <r>
    <x v="54"/>
    <x v="54"/>
    <x v="54"/>
    <s v="2296602"/>
    <x v="8"/>
    <d v="2023-09-06T00:00:00"/>
    <d v="2023-10-04T00:00:00"/>
    <n v="673.96666666661622"/>
    <n v="22.538111677137056"/>
    <n v="11.763106303307442"/>
    <n v="1.1040000000000001"/>
    <m/>
    <n v="7"/>
    <m/>
  </r>
  <r>
    <x v="55"/>
    <x v="55"/>
    <x v="55"/>
    <s v="2296603"/>
    <x v="8"/>
    <d v="2023-09-06T00:00:00"/>
    <d v="2023-10-04T00:00:00"/>
    <n v="673.98333333333721"/>
    <n v="8.9211152600212156"/>
    <n v="4.6561144363367513"/>
    <n v="0.437"/>
    <m/>
    <n v="7"/>
    <m/>
  </r>
  <r>
    <x v="56"/>
    <x v="56"/>
    <x v="56"/>
    <s v="2296604"/>
    <x v="8"/>
    <d v="2023-09-06T00:00:00"/>
    <d v="2023-10-04T00:00:00"/>
    <n v="674.00000000005821"/>
    <n v="32.29486350148089"/>
    <n v="16.855356733549527"/>
    <n v="1.5820000000000001"/>
    <m/>
    <n v="8"/>
    <m/>
  </r>
  <r>
    <x v="57"/>
    <x v="57"/>
    <x v="57"/>
    <s v="2296605"/>
    <x v="8"/>
    <d v="2023-09-06T00:00:00"/>
    <d v="2023-10-04T00:00:00"/>
    <n v="674.03333333332557"/>
    <n v="23.189096483853685"/>
    <n v="12.102868728524889"/>
    <n v="1.1359999999999999"/>
    <m/>
    <n v="8"/>
    <m/>
  </r>
  <r>
    <x v="59"/>
    <x v="59"/>
    <x v="59"/>
    <s v="2296607"/>
    <x v="8"/>
    <d v="2023-09-06T00:00:00"/>
    <d v="2023-10-04T00:00:00"/>
    <n v="674.06666666659294"/>
    <n v="29.6177069528269"/>
    <n v="15.458093399178967"/>
    <n v="1.4510000000000001"/>
    <m/>
    <n v="8"/>
    <m/>
  </r>
  <r>
    <x v="0"/>
    <x v="0"/>
    <x v="0"/>
    <s v="2316033"/>
    <x v="9"/>
    <d v="2023-10-04T00:00:00"/>
    <d v="2023-11-01T00:00:00"/>
    <n v="672"/>
    <n v="34.561297619047615"/>
    <n v="18.038255542300426"/>
    <n v="1.6879999999999999"/>
    <m/>
    <n v="1"/>
    <m/>
  </r>
  <r>
    <x v="1"/>
    <x v="1"/>
    <x v="1"/>
    <s v="2316034"/>
    <x v="9"/>
    <d v="2023-10-04T00:00:00"/>
    <d v="2023-11-01T00:00:00"/>
    <n v="672"/>
    <n v="31.387718749999998"/>
    <n v="16.381899138830896"/>
    <n v="1.5329999999999999"/>
    <m/>
    <n v="1"/>
    <m/>
  </r>
  <r>
    <x v="2"/>
    <x v="2"/>
    <x v="2"/>
    <s v="2316035"/>
    <x v="9"/>
    <d v="2023-10-04T00:00:00"/>
    <d v="2023-11-01T00:00:00"/>
    <n v="672"/>
    <n v="29.688318452380951"/>
    <n v="15.494947000198827"/>
    <n v="1.45"/>
    <m/>
    <n v="1"/>
    <m/>
  </r>
  <r>
    <x v="3"/>
    <x v="3"/>
    <x v="3"/>
    <s v="2316036"/>
    <x v="9"/>
    <d v="2023-10-04T00:00:00"/>
    <d v="2023-11-01T00:00:00"/>
    <n v="672"/>
    <n v="24.262522321428573"/>
    <n v="12.66311185878318"/>
    <n v="1.1850000000000001"/>
    <m/>
    <n v="1"/>
    <m/>
  </r>
  <r>
    <x v="5"/>
    <x v="5"/>
    <x v="5"/>
    <s v="2316038"/>
    <x v="9"/>
    <d v="2023-10-04T00:00:00"/>
    <d v="2023-11-01T00:00:00"/>
    <n v="672"/>
    <n v="15.089855654761905"/>
    <n v="7.8757075442389901"/>
    <n v="0.73699999999999999"/>
    <m/>
    <n v="1"/>
    <m/>
  </r>
  <r>
    <x v="6"/>
    <x v="6"/>
    <x v="6"/>
    <s v="2316039"/>
    <x v="9"/>
    <d v="2023-10-04T00:00:00"/>
    <d v="2023-11-01T00:00:00"/>
    <n v="672"/>
    <n v="24.856288690476191"/>
    <n v="12.973010798787156"/>
    <n v="1.214"/>
    <m/>
    <n v="1"/>
    <m/>
  </r>
  <r>
    <x v="7"/>
    <x v="7"/>
    <x v="7"/>
    <s v="2316040"/>
    <x v="9"/>
    <d v="2023-10-04T00:00:00"/>
    <d v="2023-11-01T00:00:00"/>
    <n v="672"/>
    <n v="24.201098214285715"/>
    <n v="12.631053347748285"/>
    <n v="1.1819999999999999"/>
    <m/>
    <n v="2"/>
    <m/>
  </r>
  <r>
    <x v="8"/>
    <x v="8"/>
    <x v="8"/>
    <s v="2316041"/>
    <x v="9"/>
    <d v="2023-10-04T00:00:00"/>
    <d v="2023-11-01T00:00:00"/>
    <n v="672"/>
    <n v="39.229529761904757"/>
    <n v="20.47470238095238"/>
    <n v="1.9159999999999999"/>
    <m/>
    <n v="2"/>
    <m/>
  </r>
  <r>
    <x v="9"/>
    <x v="9"/>
    <x v="9"/>
    <s v="2316042"/>
    <x v="9"/>
    <d v="2023-10-04T00:00:00"/>
    <d v="2023-11-01T00:00:00"/>
    <n v="672"/>
    <n v="36.506394345238093"/>
    <n v="19.053441725072073"/>
    <n v="1.7829999999999999"/>
    <m/>
    <n v="2"/>
    <m/>
  </r>
  <r>
    <x v="10"/>
    <x v="10"/>
    <x v="10"/>
    <s v="2316043"/>
    <x v="9"/>
    <d v="2023-10-04T00:00:00"/>
    <d v="2023-11-01T00:00:00"/>
    <n v="672"/>
    <n v="47.030391369047621"/>
    <n v="24.546133282383938"/>
    <n v="2.2970000000000002"/>
    <s v="appear too high, could be an outlier"/>
    <n v="2"/>
    <m/>
  </r>
  <r>
    <x v="11"/>
    <x v="11"/>
    <x v="11"/>
    <s v="2316044"/>
    <x v="9"/>
    <d v="2023-10-04T00:00:00"/>
    <d v="2023-11-01T00:00:00"/>
    <n v="672"/>
    <n v="28.296038690476188"/>
    <n v="14.768287416741225"/>
    <n v="1.3819999999999999"/>
    <m/>
    <n v="2"/>
    <m/>
  </r>
  <r>
    <x v="12"/>
    <x v="12"/>
    <x v="12"/>
    <s v="2316045"/>
    <x v="9"/>
    <d v="2023-10-04T00:00:00"/>
    <d v="2023-11-01T00:00:00"/>
    <n v="672"/>
    <n v="43.877287202380948"/>
    <n v="22.900463049259368"/>
    <n v="2.1429999999999998"/>
    <m/>
    <n v="2"/>
    <m/>
  </r>
  <r>
    <x v="13"/>
    <x v="13"/>
    <x v="13"/>
    <s v="2316046"/>
    <x v="9"/>
    <d v="2023-10-04T00:00:00"/>
    <d v="2023-11-01T00:00:00"/>
    <n v="672"/>
    <n v="28.500785714285712"/>
    <n v="14.875149120190873"/>
    <n v="1.3919999999999999"/>
    <m/>
    <n v="2"/>
    <m/>
  </r>
  <r>
    <x v="14"/>
    <x v="14"/>
    <x v="14"/>
    <s v="2316047"/>
    <x v="9"/>
    <d v="2023-10-04T00:00:00"/>
    <d v="2023-11-01T00:00:00"/>
    <n v="672"/>
    <n v="40.847031250000001"/>
    <n v="21.318909838204593"/>
    <n v="1.9950000000000001"/>
    <m/>
    <n v="2"/>
    <m/>
  </r>
  <r>
    <x v="15"/>
    <x v="15"/>
    <x v="15"/>
    <s v="2316048"/>
    <x v="9"/>
    <d v="2023-10-04T00:00:00"/>
    <d v="2023-11-01T00:00:00"/>
    <n v="672"/>
    <n v="30.650629464285718"/>
    <n v="15.99719700641217"/>
    <n v="1.4970000000000001"/>
    <m/>
    <n v="2"/>
    <m/>
  </r>
  <r>
    <x v="16"/>
    <x v="16"/>
    <x v="16"/>
    <s v="2316049"/>
    <x v="9"/>
    <d v="2023-10-04T00:00:00"/>
    <d v="2023-11-01T00:00:00"/>
    <n v="672"/>
    <n v="32.390979166666668"/>
    <n v="16.90552148573417"/>
    <n v="1.5820000000000001"/>
    <m/>
    <n v="2"/>
    <m/>
  </r>
  <r>
    <x v="17"/>
    <x v="17"/>
    <x v="17"/>
    <s v="2316050"/>
    <x v="9"/>
    <d v="2023-10-04T00:00:00"/>
    <d v="2023-11-01T00:00:00"/>
    <n v="672"/>
    <n v="22.092203869047619"/>
    <n v="11.53037780221692"/>
    <n v="1.079"/>
    <m/>
    <n v="2"/>
    <m/>
  </r>
  <r>
    <x v="18"/>
    <x v="18"/>
    <x v="18"/>
    <s v="2316051"/>
    <x v="9"/>
    <d v="2023-10-04T00:00:00"/>
    <d v="2023-11-01T00:00:00"/>
    <n v="672"/>
    <n v="20.372328869047617"/>
    <n v="10.632739493239884"/>
    <n v="0.995"/>
    <s v="contained spiders. Results may be compromised."/>
    <n v="2"/>
    <m/>
  </r>
  <r>
    <x v="19"/>
    <x v="19"/>
    <x v="19"/>
    <s v="2316052"/>
    <x v="9"/>
    <d v="2023-10-04T00:00:00"/>
    <d v="2023-11-01T00:00:00"/>
    <n v="672"/>
    <n v="60.953188988095235"/>
    <n v="31.812729116959936"/>
    <n v="2.9769999999999999"/>
    <s v="appear too high, could be an outlier"/>
    <n v="2"/>
    <m/>
  </r>
  <r>
    <x v="20"/>
    <x v="20"/>
    <x v="20"/>
    <s v="2316053"/>
    <x v="9"/>
    <d v="2023-10-04T00:00:00"/>
    <d v="2023-11-01T00:00:00"/>
    <n v="672"/>
    <n v="32.698099702380951"/>
    <n v="17.065814040908638"/>
    <n v="1.597"/>
    <m/>
    <n v="3"/>
    <m/>
  </r>
  <r>
    <x v="21"/>
    <x v="21"/>
    <x v="21"/>
    <s v="2316054"/>
    <x v="9"/>
    <d v="2023-10-04T00:00:00"/>
    <d v="2023-11-01T00:00:00"/>
    <n v="672"/>
    <n v="24.528693452380953"/>
    <n v="12.802032073267721"/>
    <n v="1.198"/>
    <m/>
    <n v="3"/>
    <m/>
  </r>
  <r>
    <x v="22"/>
    <x v="22"/>
    <x v="22"/>
    <s v="2316055"/>
    <x v="9"/>
    <d v="2023-10-04T00:00:00"/>
    <d v="2023-11-01T00:00:00"/>
    <n v="672"/>
    <n v="21.109418154761904"/>
    <n v="11.017441625658615"/>
    <n v="1.0309999999999999"/>
    <m/>
    <n v="3"/>
    <m/>
  </r>
  <r>
    <x v="24"/>
    <x v="24"/>
    <x v="24"/>
    <s v="2316057"/>
    <x v="9"/>
    <d v="2023-10-04T00:00:00"/>
    <d v="2023-11-01T00:00:00"/>
    <n v="672"/>
    <m/>
    <n v="0.29921276965901183"/>
    <n v="2.8000000000000001E-2"/>
    <s v="Tube on floor filled with water + was dirty &amp; contained a web. Result may be compromised."/>
    <n v="4"/>
    <s v="yes"/>
  </r>
  <r>
    <x v="25"/>
    <x v="25"/>
    <x v="25"/>
    <s v="2316058"/>
    <x v="9"/>
    <d v="2023-10-04T00:00:00"/>
    <d v="2023-11-01T00:00:00"/>
    <n v="672"/>
    <n v="31.346769345238094"/>
    <n v="16.360526798140967"/>
    <n v="1.5309999999999999"/>
    <m/>
    <n v="4"/>
    <m/>
  </r>
  <r>
    <x v="26"/>
    <x v="26"/>
    <x v="26"/>
    <s v="2316059"/>
    <x v="9"/>
    <d v="2023-10-04T00:00:00"/>
    <d v="2023-11-01T00:00:00"/>
    <n v="672"/>
    <n v="21.60081101190476"/>
    <n v="11.273909713937767"/>
    <n v="1.0549999999999999"/>
    <m/>
    <n v="4"/>
    <m/>
  </r>
  <r>
    <x v="27"/>
    <x v="27"/>
    <x v="27"/>
    <s v="2316060"/>
    <x v="9"/>
    <d v="2023-10-04T00:00:00"/>
    <d v="2023-11-01T00:00:00"/>
    <n v="672"/>
    <n v="34.336075892857146"/>
    <n v="17.920707668505816"/>
    <n v="1.677"/>
    <s v="was dirty when received. Result may be compromised."/>
    <n v="5"/>
    <m/>
  </r>
  <r>
    <x v="28"/>
    <x v="28"/>
    <x v="28"/>
    <s v="2316061"/>
    <x v="9"/>
    <d v="2023-10-04T00:00:00"/>
    <d v="2023-11-01T00:00:00"/>
    <n v="672"/>
    <n v="30.036388392857145"/>
    <n v="15.676611896063228"/>
    <n v="1.4670000000000001"/>
    <m/>
    <n v="5"/>
    <m/>
  </r>
  <r>
    <x v="29"/>
    <x v="29"/>
    <x v="29"/>
    <s v="2316062"/>
    <x v="9"/>
    <d v="2023-10-04T00:00:00"/>
    <d v="2023-11-01T00:00:00"/>
    <n v="672"/>
    <n v="29.729267857142855"/>
    <n v="15.516319340888755"/>
    <n v="1.452"/>
    <m/>
    <n v="5"/>
    <m/>
  </r>
  <r>
    <x v="30"/>
    <x v="30"/>
    <x v="30"/>
    <s v="2316063"/>
    <x v="9"/>
    <d v="2023-10-04T00:00:00"/>
    <d v="2023-11-01T00:00:00"/>
    <n v="672"/>
    <n v="30.650629464285718"/>
    <n v="15.99719700641217"/>
    <n v="1.4970000000000001"/>
    <m/>
    <n v="5"/>
    <m/>
  </r>
  <r>
    <x v="31"/>
    <x v="31"/>
    <x v="31"/>
    <s v="2316064"/>
    <x v="9"/>
    <d v="2023-10-04T00:00:00"/>
    <d v="2023-11-01T00:00:00"/>
    <n v="672"/>
    <n v="24.590117559523812"/>
    <n v="12.834090584302617"/>
    <n v="1.2010000000000001"/>
    <m/>
    <n v="5"/>
    <m/>
  </r>
  <r>
    <x v="32"/>
    <x v="32"/>
    <x v="32"/>
    <s v="2316065"/>
    <x v="9"/>
    <d v="2023-10-04T00:00:00"/>
    <d v="2023-11-01T00:00:00"/>
    <n v="672"/>
    <n v="16.256913690476193"/>
    <n v="8.4848192539019802"/>
    <n v="0.79400000000000004"/>
    <m/>
    <n v="5"/>
    <m/>
  </r>
  <r>
    <x v="33"/>
    <x v="33"/>
    <x v="33"/>
    <s v="2316066"/>
    <x v="9"/>
    <d v="2023-10-04T00:00:00"/>
    <d v="2023-11-01T00:00:00"/>
    <n v="672"/>
    <n v="35.134589285714284"/>
    <n v="18.337468311959441"/>
    <n v="1.716"/>
    <s v="contained spiders. Results may be compromised."/>
    <n v="5"/>
    <m/>
  </r>
  <r>
    <x v="34"/>
    <x v="34"/>
    <x v="34"/>
    <s v="2316067"/>
    <x v="9"/>
    <d v="2023-10-04T00:00:00"/>
    <d v="2023-11-01T00:00:00"/>
    <n v="672"/>
    <n v="37.591553571428577"/>
    <n v="19.619808753355208"/>
    <n v="1.8360000000000001"/>
    <m/>
    <n v="5"/>
    <m/>
  </r>
  <r>
    <x v="35"/>
    <x v="35"/>
    <x v="35"/>
    <s v="2316068"/>
    <x v="9"/>
    <d v="2023-10-04T00:00:00"/>
    <d v="2023-11-01T00:00:00"/>
    <n v="672"/>
    <n v="38.820035714285709"/>
    <n v="20.260978974053085"/>
    <n v="1.8959999999999999"/>
    <m/>
    <n v="5"/>
    <m/>
  </r>
  <r>
    <x v="36"/>
    <x v="36"/>
    <x v="36"/>
    <s v="2316069"/>
    <x v="9"/>
    <d v="2023-10-04T00:00:00"/>
    <d v="2023-11-01T00:00:00"/>
    <n v="672"/>
    <n v="36.936363095238093"/>
    <n v="19.277851302316332"/>
    <n v="1.804"/>
    <m/>
    <n v="5"/>
    <m/>
  </r>
  <r>
    <x v="37"/>
    <x v="37"/>
    <x v="37"/>
    <s v="2316070"/>
    <x v="9"/>
    <d v="2023-10-04T00:00:00"/>
    <d v="2023-11-01T00:00:00"/>
    <n v="672"/>
    <n v="26.514739583333331"/>
    <n v="13.838590596729297"/>
    <n v="1.2949999999999999"/>
    <m/>
    <n v="5"/>
    <m/>
  </r>
  <r>
    <x v="38"/>
    <x v="38"/>
    <x v="38"/>
    <s v="2316071"/>
    <x v="9"/>
    <d v="2023-10-04T00:00:00"/>
    <d v="2023-11-01T00:00:00"/>
    <n v="672"/>
    <n v="44.819123511904763"/>
    <n v="23.392026885127748"/>
    <n v="2.1890000000000001"/>
    <m/>
    <n v="5"/>
    <m/>
  </r>
  <r>
    <x v="39"/>
    <x v="39"/>
    <x v="39"/>
    <s v="2316072"/>
    <x v="9"/>
    <d v="2023-10-04T00:00:00"/>
    <d v="2023-11-01T00:00:00"/>
    <n v="672"/>
    <n v="40.53991071428571"/>
    <n v="21.158617283030122"/>
    <n v="1.98"/>
    <m/>
    <n v="5"/>
    <m/>
  </r>
  <r>
    <x v="40"/>
    <x v="40"/>
    <x v="40"/>
    <s v="2316073"/>
    <x v="9"/>
    <d v="2023-10-04T00:00:00"/>
    <d v="2023-11-01T00:00:00"/>
    <n v="672"/>
    <n v="27.743221726190477"/>
    <n v="14.479760817427181"/>
    <n v="1.355"/>
    <m/>
    <n v="6"/>
    <m/>
  </r>
  <r>
    <x v="41"/>
    <x v="41"/>
    <x v="41"/>
    <s v="2316074"/>
    <x v="9"/>
    <d v="2023-10-04T00:00:00"/>
    <d v="2023-11-01T00:00:00"/>
    <n v="672"/>
    <n v="27.722747023809525"/>
    <n v="14.469074647082216"/>
    <n v="1.3540000000000001"/>
    <m/>
    <n v="6"/>
    <m/>
  </r>
  <r>
    <x v="42"/>
    <x v="42"/>
    <x v="42"/>
    <s v="2316075"/>
    <x v="9"/>
    <d v="2023-10-04T00:00:00"/>
    <d v="2023-11-01T00:00:00"/>
    <n v="672"/>
    <n v="28.029867559523808"/>
    <n v="14.629367202256685"/>
    <n v="1.369"/>
    <m/>
    <n v="6"/>
    <m/>
  </r>
  <r>
    <x v="43"/>
    <x v="43"/>
    <x v="43"/>
    <s v="2316076"/>
    <x v="9"/>
    <d v="2023-10-04T00:00:00"/>
    <d v="2023-11-01T00:00:00"/>
    <n v="672"/>
    <n v="31.039648809523811"/>
    <n v="16.200234242966498"/>
    <n v="1.516"/>
    <m/>
    <n v="6"/>
    <m/>
  </r>
  <r>
    <x v="44"/>
    <x v="44"/>
    <x v="44"/>
    <s v="2316077"/>
    <x v="9"/>
    <d v="2023-10-04T00:00:00"/>
    <d v="2023-11-01T00:00:00"/>
    <n v="672"/>
    <n v="18.058687500000001"/>
    <n v="9.4252022442588732"/>
    <n v="0.88200000000000001"/>
    <m/>
    <n v="6"/>
    <m/>
  </r>
  <r>
    <x v="45"/>
    <x v="45"/>
    <x v="45"/>
    <s v="2316078"/>
    <x v="9"/>
    <d v="2023-10-04T00:00:00"/>
    <d v="2023-11-01T00:00:00"/>
    <n v="672"/>
    <n v="18.939099702380954"/>
    <n v="9.884707569092356"/>
    <n v="0.92500000000000004"/>
    <m/>
    <n v="6"/>
    <m/>
  </r>
  <r>
    <x v="46"/>
    <x v="46"/>
    <x v="46"/>
    <s v="2316079"/>
    <x v="9"/>
    <d v="2023-10-04T00:00:00"/>
    <d v="2023-11-01T00:00:00"/>
    <n v="672"/>
    <n v="32.902846726190475"/>
    <n v="17.172675744358287"/>
    <n v="1.607"/>
    <m/>
    <n v="6"/>
    <m/>
  </r>
  <r>
    <x v="47"/>
    <x v="47"/>
    <x v="47"/>
    <s v="2316080"/>
    <x v="9"/>
    <d v="2023-10-04T00:00:00"/>
    <d v="2023-11-01T00:00:00"/>
    <n v="672"/>
    <n v="26.023346726190475"/>
    <n v="13.582122508450144"/>
    <n v="1.2709999999999999"/>
    <m/>
    <n v="6"/>
    <m/>
  </r>
  <r>
    <x v="48"/>
    <x v="48"/>
    <x v="48"/>
    <s v="2316081"/>
    <x v="9"/>
    <d v="2023-10-04T00:00:00"/>
    <d v="2023-11-01T00:00:00"/>
    <n v="672"/>
    <n v="45.023870535714281"/>
    <n v="23.49888858857739"/>
    <n v="2.1989999999999998"/>
    <m/>
    <n v="6"/>
    <m/>
  </r>
  <r>
    <x v="49"/>
    <x v="49"/>
    <x v="49"/>
    <s v="2316082"/>
    <x v="9"/>
    <d v="2023-10-04T00:00:00"/>
    <d v="2023-11-01T00:00:00"/>
    <n v="672"/>
    <n v="25.306732142857143"/>
    <n v="13.20810654637638"/>
    <n v="1.236"/>
    <m/>
    <n v="6"/>
    <m/>
  </r>
  <r>
    <x v="50"/>
    <x v="50"/>
    <x v="50"/>
    <s v="2316083"/>
    <x v="9"/>
    <d v="2023-10-04T00:00:00"/>
    <d v="2023-11-01T00:00:00"/>
    <n v="672"/>
    <n v="23.975876488095238"/>
    <n v="12.513505473953675"/>
    <n v="1.171"/>
    <m/>
    <n v="6"/>
    <m/>
  </r>
  <r>
    <x v="51"/>
    <x v="51"/>
    <x v="51"/>
    <s v="2316084"/>
    <x v="9"/>
    <d v="2023-10-04T00:00:00"/>
    <d v="2023-11-01T00:00:00"/>
    <n v="672"/>
    <n v="24.139674107142859"/>
    <n v="12.598994836713393"/>
    <n v="1.179"/>
    <m/>
    <n v="6"/>
    <m/>
  </r>
  <r>
    <x v="52"/>
    <x v="52"/>
    <x v="52"/>
    <s v="2316085"/>
    <x v="9"/>
    <d v="2023-10-04T00:00:00"/>
    <d v="2023-11-01T00:00:00"/>
    <n v="672"/>
    <n v="24.979136904761905"/>
    <n v="13.037127820856945"/>
    <n v="1.22"/>
    <m/>
    <n v="6"/>
    <m/>
  </r>
  <r>
    <x v="53"/>
    <x v="53"/>
    <x v="53"/>
    <s v="2316086"/>
    <x v="9"/>
    <d v="2023-10-04T00:00:00"/>
    <d v="2023-11-01T00:00:00"/>
    <n v="672"/>
    <n v="23.812078869047621"/>
    <n v="12.428016111193957"/>
    <n v="1.163"/>
    <m/>
    <n v="6"/>
    <m/>
  </r>
  <r>
    <x v="54"/>
    <x v="54"/>
    <x v="54"/>
    <s v="2316087"/>
    <x v="9"/>
    <d v="2023-10-04T00:00:00"/>
    <d v="2023-11-01T00:00:00"/>
    <n v="672"/>
    <n v="22.296950892857144"/>
    <n v="11.637239505666567"/>
    <n v="1.089"/>
    <s v="contained webs. Results may be compromised."/>
    <n v="7"/>
    <m/>
  </r>
  <r>
    <x v="55"/>
    <x v="55"/>
    <x v="55"/>
    <s v="2316088"/>
    <x v="9"/>
    <d v="2023-10-04T00:00:00"/>
    <d v="2023-11-01T00:00:00"/>
    <n v="672"/>
    <n v="8.8860208333333333"/>
    <n v="4.6377979297146839"/>
    <n v="0.434"/>
    <m/>
    <n v="7"/>
    <m/>
  </r>
  <r>
    <x v="56"/>
    <x v="56"/>
    <x v="56"/>
    <s v="2316089"/>
    <x v="9"/>
    <d v="2023-10-04T00:00:00"/>
    <d v="2023-11-01T00:00:00"/>
    <n v="672"/>
    <n v="29.913540178571431"/>
    <n v="15.612494873993441"/>
    <n v="1.4610000000000001"/>
    <m/>
    <n v="8"/>
    <m/>
  </r>
  <r>
    <x v="57"/>
    <x v="57"/>
    <x v="57"/>
    <s v="2316090"/>
    <x v="9"/>
    <d v="2023-10-04T00:00:00"/>
    <d v="2023-11-01T00:00:00"/>
    <n v="672"/>
    <n v="25.306732142857143"/>
    <n v="13.20810654637638"/>
    <n v="1.236"/>
    <m/>
    <n v="8"/>
    <m/>
  </r>
  <r>
    <x v="58"/>
    <x v="58"/>
    <x v="58"/>
    <s v="2316091"/>
    <x v="9"/>
    <d v="2023-10-04T00:00:00"/>
    <d v="2023-11-01T00:00:00"/>
    <n v="672"/>
    <m/>
    <n v="0.29921276965901183"/>
    <n v="2.8000000000000001E-2"/>
    <s v="Tube on floor + contained webs. Results may be compromised."/>
    <n v="8"/>
    <s v="yes"/>
  </r>
  <r>
    <x v="59"/>
    <x v="59"/>
    <x v="59"/>
    <s v="2316092"/>
    <x v="9"/>
    <d v="2023-10-04T00:00:00"/>
    <d v="2023-11-01T00:00:00"/>
    <n v="672"/>
    <n v="28.951229166666664"/>
    <n v="15.110244867780096"/>
    <n v="1.4139999999999999"/>
    <m/>
    <n v="8"/>
    <m/>
  </r>
  <r>
    <x v="0"/>
    <x v="0"/>
    <x v="0"/>
    <s v="2333002"/>
    <x v="10"/>
    <d v="2023-11-01T00:00:00"/>
    <d v="2023-12-06T00:00:00"/>
    <n v="839.75000000005821"/>
    <n v="35.243356951471206"/>
    <n v="18.39423640473445"/>
    <n v="2.1509999999999998"/>
    <m/>
    <n v="1"/>
    <m/>
  </r>
  <r>
    <x v="1"/>
    <x v="1"/>
    <x v="1"/>
    <s v="2333003"/>
    <x v="10"/>
    <d v="2023-11-01T00:00:00"/>
    <d v="2023-12-06T00:00:00"/>
    <n v="839.7666666667792"/>
    <n v="30.687818441626501"/>
    <n v="16.016606702310284"/>
    <n v="1.873"/>
    <m/>
    <n v="1"/>
    <m/>
  </r>
  <r>
    <x v="2"/>
    <x v="2"/>
    <x v="2"/>
    <s v="2333004"/>
    <x v="10"/>
    <d v="2023-11-01T00:00:00"/>
    <d v="2023-12-06T00:00:00"/>
    <n v="839.76666666660458"/>
    <n v="33.145465407059966"/>
    <n v="17.299303448361151"/>
    <n v="2.0230000000000001"/>
    <m/>
    <n v="1"/>
    <m/>
  </r>
  <r>
    <x v="3"/>
    <x v="3"/>
    <x v="3"/>
    <s v="2333005"/>
    <x v="10"/>
    <d v="2023-11-01T00:00:00"/>
    <d v="2023-12-06T00:00:00"/>
    <n v="839.78333333332557"/>
    <n v="30.457833568182551"/>
    <n v="15.896572843519078"/>
    <n v="1.859"/>
    <s v="Contained spiders, results might be compromised"/>
    <n v="1"/>
    <m/>
  </r>
  <r>
    <x v="5"/>
    <x v="5"/>
    <x v="5"/>
    <s v="2333007"/>
    <x v="10"/>
    <d v="2023-11-01T00:00:00"/>
    <d v="2023-12-06T00:00:00"/>
    <n v="839.71666666661622"/>
    <n v="18.580917372924521"/>
    <n v="9.6977648084157213"/>
    <n v="1.1339999999999999"/>
    <s v="appears as outlier , however to be kept as follows the trend"/>
    <n v="1"/>
    <m/>
  </r>
  <r>
    <x v="6"/>
    <x v="6"/>
    <x v="6"/>
    <s v="2333008"/>
    <x v="10"/>
    <d v="2023-11-01T00:00:00"/>
    <d v="2023-12-06T00:00:00"/>
    <n v="839.75000000005821"/>
    <n v="20.955952366774373"/>
    <n v="10.937344659068044"/>
    <n v="1.2789999999999999"/>
    <s v="Contained spiders, results might be compromised"/>
    <n v="1"/>
    <m/>
  </r>
  <r>
    <x v="7"/>
    <x v="7"/>
    <x v="7"/>
    <s v="2333009"/>
    <x v="10"/>
    <d v="2023-11-01T00:00:00"/>
    <d v="2023-12-06T00:00:00"/>
    <n v="839.58333333319752"/>
    <n v="26.826977270475805"/>
    <n v="14.001553898995724"/>
    <n v="1.637"/>
    <m/>
    <n v="2"/>
    <m/>
  </r>
  <r>
    <x v="8"/>
    <x v="8"/>
    <x v="8"/>
    <s v="2333010"/>
    <x v="10"/>
    <d v="2023-11-01T00:00:00"/>
    <d v="2023-12-06T00:00:00"/>
    <n v="839.59999999991851"/>
    <n v="37.593075273943619"/>
    <n v="19.620602961348446"/>
    <n v="2.294"/>
    <m/>
    <n v="2"/>
    <m/>
  </r>
  <r>
    <x v="10"/>
    <x v="10"/>
    <x v="10"/>
    <s v="2333012"/>
    <x v="10"/>
    <d v="2023-11-01T00:00:00"/>
    <d v="2023-12-06T00:00:00"/>
    <n v="839.70000000006985"/>
    <n v="26.839635584134957"/>
    <n v="14.008160534517202"/>
    <n v="1.6379999999999999"/>
    <s v="Contained water, results might be compromised"/>
    <n v="2"/>
    <m/>
  </r>
  <r>
    <x v="11"/>
    <x v="11"/>
    <x v="11"/>
    <s v="2333013"/>
    <x v="10"/>
    <d v="2023-11-01T00:00:00"/>
    <d v="2023-12-06T00:00:00"/>
    <n v="839.6333333333605"/>
    <n v="41.524442415338683"/>
    <n v="21.672464726168418"/>
    <n v="2.5339999999999998"/>
    <m/>
    <n v="2"/>
    <m/>
  </r>
  <r>
    <x v="12"/>
    <x v="12"/>
    <x v="12"/>
    <s v="2333014"/>
    <x v="10"/>
    <d v="2023-11-01T00:00:00"/>
    <d v="2023-12-06T00:00:00"/>
    <n v="839.73333333333721"/>
    <n v="32.458612654810906"/>
    <n v="16.940820801049533"/>
    <n v="1.9810000000000001"/>
    <m/>
    <n v="2"/>
    <m/>
  </r>
  <r>
    <x v="13"/>
    <x v="13"/>
    <x v="13"/>
    <s v="2333015"/>
    <x v="10"/>
    <d v="2023-11-01T00:00:00"/>
    <d v="2023-12-06T00:00:00"/>
    <n v="839.68333333334886"/>
    <n v="29.691321728428822"/>
    <n v="15.496514472040095"/>
    <n v="1.8120000000000001"/>
    <s v="Contained webs, results might be compromised"/>
    <n v="2"/>
    <m/>
  </r>
  <r>
    <x v="14"/>
    <x v="14"/>
    <x v="14"/>
    <s v="2333016"/>
    <x v="10"/>
    <d v="2023-11-01T00:00:00"/>
    <d v="2023-12-06T00:00:00"/>
    <n v="839.86666666675592"/>
    <n v="38.678757342431204"/>
    <n v="20.18724287183257"/>
    <n v="2.3610000000000002"/>
    <m/>
    <n v="2"/>
    <m/>
  </r>
  <r>
    <x v="15"/>
    <x v="15"/>
    <x v="15"/>
    <s v="2333017"/>
    <x v="10"/>
    <d v="2023-11-01T00:00:00"/>
    <d v="2023-12-06T00:00:00"/>
    <n v="839.85000000003492"/>
    <n v="31.389229028991966"/>
    <n v="16.382687384651341"/>
    <n v="1.9159999999999999"/>
    <m/>
    <n v="2"/>
    <m/>
  </r>
  <r>
    <x v="16"/>
    <x v="16"/>
    <x v="16"/>
    <s v="2333018"/>
    <x v="10"/>
    <d v="2023-11-01T00:00:00"/>
    <d v="2023-12-06T00:00:00"/>
    <n v="839.85000000003492"/>
    <n v="27.916099303445883"/>
    <n v="14.569989198040648"/>
    <n v="1.704"/>
    <m/>
    <n v="2"/>
    <m/>
  </r>
  <r>
    <x v="17"/>
    <x v="17"/>
    <x v="17"/>
    <s v="2333019"/>
    <x v="10"/>
    <d v="2023-11-01T00:00:00"/>
    <d v="2023-12-06T00:00:00"/>
    <n v="839.85000000003492"/>
    <m/>
    <n v="0.26506435747609164"/>
    <n v="3.1E-2"/>
    <s v="below the reporting limit. Appears analysed as travel blank"/>
    <n v="2"/>
    <s v="yes"/>
  </r>
  <r>
    <x v="18"/>
    <x v="18"/>
    <x v="18"/>
    <s v="2333020"/>
    <x v="10"/>
    <d v="2023-11-01T00:00:00"/>
    <d v="2023-12-06T00:00:00"/>
    <n v="839.90000000002328"/>
    <n v="21.050500059530311"/>
    <n v="10.98669105403461"/>
    <n v="1.2849999999999999"/>
    <s v="Contained spiders, results might be compromised"/>
    <n v="2"/>
    <m/>
  </r>
  <r>
    <x v="19"/>
    <x v="19"/>
    <x v="19"/>
    <s v="2333021"/>
    <x v="10"/>
    <d v="2023-11-01T00:00:00"/>
    <d v="2023-12-06T00:00:00"/>
    <n v="839.90000000002328"/>
    <n v="18.789823788545736"/>
    <n v="9.8067973844184433"/>
    <n v="1.147"/>
    <m/>
    <n v="2"/>
    <m/>
  </r>
  <r>
    <x v="20"/>
    <x v="20"/>
    <x v="20"/>
    <s v="2333022"/>
    <x v="10"/>
    <d v="2023-11-01T00:00:00"/>
    <d v="2023-12-06T00:00:00"/>
    <n v="839.53333333338378"/>
    <n v="27.729962677676408"/>
    <n v="14.472840645968898"/>
    <n v="1.6919999999999999"/>
    <m/>
    <n v="3"/>
    <m/>
  </r>
  <r>
    <x v="21"/>
    <x v="21"/>
    <x v="21"/>
    <s v="2333023"/>
    <x v="10"/>
    <d v="2023-11-01T00:00:00"/>
    <d v="2023-12-06T00:00:00"/>
    <n v="839.6166666666395"/>
    <n v="24.777507195744892"/>
    <n v="12.931893108426353"/>
    <n v="1.512"/>
    <m/>
    <n v="3"/>
    <m/>
  </r>
  <r>
    <x v="22"/>
    <x v="22"/>
    <x v="22"/>
    <s v="2333024"/>
    <x v="10"/>
    <d v="2023-11-01T00:00:00"/>
    <d v="2023-12-06T00:00:00"/>
    <n v="839.60000000009313"/>
    <n v="23.385055979035045"/>
    <n v="12.205144039162342"/>
    <n v="1.427"/>
    <m/>
    <n v="3"/>
    <m/>
  </r>
  <r>
    <x v="23"/>
    <x v="23"/>
    <x v="23"/>
    <s v="2333025"/>
    <x v="10"/>
    <d v="2023-11-01T00:00:00"/>
    <d v="2023-12-06T00:00:00"/>
    <n v="839.68333333334886"/>
    <n v="31.870651634544181"/>
    <n v="16.633951792559593"/>
    <n v="1.9450000000000001"/>
    <m/>
    <n v="4"/>
    <m/>
  </r>
  <r>
    <x v="24"/>
    <x v="24"/>
    <x v="24"/>
    <s v="2333026"/>
    <x v="10"/>
    <d v="2023-11-01T00:00:00"/>
    <d v="2023-12-06T00:00:00"/>
    <n v="839.6333333333605"/>
    <n v="30.75823931080928"/>
    <n v="16.053360809399415"/>
    <n v="1.877"/>
    <m/>
    <n v="4"/>
    <m/>
  </r>
  <r>
    <x v="25"/>
    <x v="25"/>
    <x v="25"/>
    <s v="2333027"/>
    <x v="10"/>
    <d v="2023-11-01T00:00:00"/>
    <d v="2023-12-06T00:00:00"/>
    <n v="839.73333333333721"/>
    <n v="32.901006668783587"/>
    <n v="17.171715380367218"/>
    <n v="2.008"/>
    <m/>
    <n v="4"/>
    <m/>
  </r>
  <r>
    <x v="26"/>
    <x v="26"/>
    <x v="26"/>
    <s v="2333028"/>
    <x v="10"/>
    <d v="2023-11-01T00:00:00"/>
    <d v="2023-12-06T00:00:00"/>
    <n v="839.59999999991851"/>
    <n v="22.090438303956411"/>
    <n v="11.529456317305016"/>
    <n v="1.3480000000000001"/>
    <m/>
    <n v="4"/>
    <m/>
  </r>
  <r>
    <x v="27"/>
    <x v="27"/>
    <x v="27"/>
    <s v="2333029"/>
    <x v="10"/>
    <d v="2023-11-01T00:00:00"/>
    <d v="2023-12-06T00:00:00"/>
    <n v="841.58333333343035"/>
    <n v="33.482640261408164"/>
    <n v="17.475281973595077"/>
    <n v="2.048"/>
    <m/>
    <n v="5"/>
    <m/>
  </r>
  <r>
    <x v="28"/>
    <x v="28"/>
    <x v="28"/>
    <s v="2333030"/>
    <x v="10"/>
    <d v="2023-11-01T00:00:00"/>
    <d v="2023-12-06T00:00:00"/>
    <n v="841.46666666673264"/>
    <n v="33.879711614638445"/>
    <n v="17.682521719539899"/>
    <n v="2.0720000000000001"/>
    <m/>
    <n v="5"/>
    <m/>
  </r>
  <r>
    <x v="29"/>
    <x v="29"/>
    <x v="29"/>
    <s v="2333031"/>
    <x v="10"/>
    <d v="2023-11-01T00:00:00"/>
    <d v="2023-12-06T00:00:00"/>
    <n v="841.48333333327901"/>
    <n v="27.04436926855529"/>
    <n v="14.11501527586393"/>
    <n v="1.6539999999999999"/>
    <m/>
    <n v="5"/>
    <m/>
  </r>
  <r>
    <x v="30"/>
    <x v="30"/>
    <x v="30"/>
    <s v="2333032"/>
    <x v="10"/>
    <d v="2023-11-01T00:00:00"/>
    <d v="2023-12-06T00:00:00"/>
    <n v="841.53333333344199"/>
    <n v="30.803243286061139"/>
    <n v="16.076849314228152"/>
    <n v="1.8839999999999999"/>
    <m/>
    <n v="5"/>
    <m/>
  </r>
  <r>
    <x v="31"/>
    <x v="31"/>
    <x v="31"/>
    <s v="2333033"/>
    <x v="10"/>
    <d v="2023-11-01T00:00:00"/>
    <d v="2023-12-06T00:00:00"/>
    <n v="841.66666666668607"/>
    <n v="27.921234059405297"/>
    <n v="14.572669133301304"/>
    <n v="1.708"/>
    <m/>
    <n v="5"/>
    <m/>
  </r>
  <r>
    <x v="32"/>
    <x v="32"/>
    <x v="32"/>
    <s v="2333034"/>
    <x v="10"/>
    <d v="2023-11-01T00:00:00"/>
    <d v="2023-12-06T00:00:00"/>
    <n v="841.66666666668607"/>
    <n v="20.64667366336586"/>
    <n v="10.775925711568821"/>
    <n v="1.2629999999999999"/>
    <m/>
    <n v="5"/>
    <m/>
  </r>
  <r>
    <x v="33"/>
    <x v="33"/>
    <x v="33"/>
    <s v="2333035"/>
    <x v="10"/>
    <d v="2023-11-01T00:00:00"/>
    <d v="2023-12-06T00:00:00"/>
    <n v="841.64999999996508"/>
    <n v="36.357174597518295"/>
    <n v="18.975560854654642"/>
    <n v="2.2240000000000002"/>
    <m/>
    <n v="5"/>
    <m/>
  </r>
  <r>
    <x v="34"/>
    <x v="34"/>
    <x v="34"/>
    <s v="2333036"/>
    <x v="10"/>
    <d v="2023-11-01T00:00:00"/>
    <d v="2023-12-06T00:00:00"/>
    <n v="841.64999999996508"/>
    <n v="32.695300897048824"/>
    <n v="17.064353286559928"/>
    <n v="2"/>
    <m/>
    <n v="5"/>
    <m/>
  </r>
  <r>
    <x v="35"/>
    <x v="35"/>
    <x v="35"/>
    <s v="2333037"/>
    <x v="10"/>
    <d v="2023-11-01T00:00:00"/>
    <d v="2023-12-06T00:00:00"/>
    <n v="841.64999999996508"/>
    <n v="25.616768252837751"/>
    <n v="13.369920800019704"/>
    <n v="1.5669999999999999"/>
    <s v="Contained spiders, results might be compromised"/>
    <n v="5"/>
    <m/>
  </r>
  <r>
    <x v="36"/>
    <x v="36"/>
    <x v="36"/>
    <s v="2333038"/>
    <x v="10"/>
    <d v="2023-11-01T00:00:00"/>
    <d v="2023-12-06T00:00:00"/>
    <n v="841.64999999996508"/>
    <n v="33.823288777997007"/>
    <n v="17.653073474946247"/>
    <n v="2.069"/>
    <m/>
    <n v="5"/>
    <m/>
  </r>
  <r>
    <x v="37"/>
    <x v="37"/>
    <x v="37"/>
    <s v="2333039"/>
    <x v="10"/>
    <d v="2023-11-01T00:00:00"/>
    <d v="2023-12-06T00:00:00"/>
    <n v="841.53333333326736"/>
    <n v="25.456820486415683"/>
    <n v="13.28644075491424"/>
    <n v="1.5569999999999999"/>
    <m/>
    <n v="5"/>
    <m/>
  </r>
  <r>
    <x v="38"/>
    <x v="38"/>
    <x v="38"/>
    <s v="2333040"/>
    <x v="10"/>
    <d v="2023-11-01T00:00:00"/>
    <d v="2023-12-06T00:00:00"/>
    <n v="841.53333333344199"/>
    <n v="34.62912382159103"/>
    <n v="18.073655439243755"/>
    <n v="2.1179999999999999"/>
    <s v="Contained water, results might be compromised"/>
    <n v="5"/>
    <m/>
  </r>
  <r>
    <x v="39"/>
    <x v="39"/>
    <x v="39"/>
    <s v="2333041"/>
    <x v="10"/>
    <d v="2023-11-01T00:00:00"/>
    <d v="2023-12-06T00:00:00"/>
    <n v="841.54999999998836"/>
    <n v="34.759234745410737"/>
    <n v="18.141563019525439"/>
    <n v="2.1259999999999999"/>
    <s v="Contained spiders, results might be compromised"/>
    <n v="5"/>
    <m/>
  </r>
  <r>
    <x v="40"/>
    <x v="40"/>
    <x v="40"/>
    <s v="2333042"/>
    <x v="10"/>
    <d v="2023-11-01T00:00:00"/>
    <d v="2023-12-06T00:00:00"/>
    <n v="841.59999999997672"/>
    <n v="24.571978374525393"/>
    <n v="12.824623368750206"/>
    <n v="1.5029999999999999"/>
    <m/>
    <n v="6"/>
    <m/>
  </r>
  <r>
    <x v="41"/>
    <x v="41"/>
    <x v="41"/>
    <s v="2333043"/>
    <x v="10"/>
    <d v="2023-11-01T00:00:00"/>
    <d v="2023-12-06T00:00:00"/>
    <n v="841.59999999997672"/>
    <n v="24.55562975285239"/>
    <n v="12.816090685204797"/>
    <n v="1.502"/>
    <m/>
    <n v="6"/>
    <m/>
  </r>
  <r>
    <x v="42"/>
    <x v="42"/>
    <x v="42"/>
    <s v="2333044"/>
    <x v="10"/>
    <d v="2023-11-01T00:00:00"/>
    <d v="2023-12-06T00:00:00"/>
    <n v="841.60000000015134"/>
    <n v="22.90441896387421"/>
    <n v="11.954289647115976"/>
    <n v="1.401"/>
    <m/>
    <n v="6"/>
    <m/>
  </r>
  <r>
    <x v="43"/>
    <x v="43"/>
    <x v="43"/>
    <s v="2333045"/>
    <x v="10"/>
    <d v="2023-11-01T00:00:00"/>
    <d v="2023-12-06T00:00:00"/>
    <n v="841.64999999996508"/>
    <n v="27.022666191410853"/>
    <n v="14.103687991341781"/>
    <n v="1.653"/>
    <m/>
    <n v="6"/>
    <m/>
  </r>
  <r>
    <x v="44"/>
    <x v="44"/>
    <x v="44"/>
    <s v="2333046"/>
    <x v="10"/>
    <d v="2023-11-01T00:00:00"/>
    <d v="2023-12-06T00:00:00"/>
    <n v="841.70000000012806"/>
    <n v="16.477452774145053"/>
    <n v="8.5999231597834314"/>
    <n v="1.008"/>
    <s v="Contained water, results might be compromised"/>
    <n v="6"/>
    <m/>
  </r>
  <r>
    <x v="45"/>
    <x v="45"/>
    <x v="45"/>
    <s v="2333047"/>
    <x v="10"/>
    <d v="2023-11-01T00:00:00"/>
    <d v="2023-12-06T00:00:00"/>
    <n v="841.69999999995343"/>
    <n v="19.109268147797184"/>
    <n v="9.9735219978064649"/>
    <n v="1.169"/>
    <m/>
    <n v="6"/>
    <m/>
  </r>
  <r>
    <x v="46"/>
    <x v="46"/>
    <x v="46"/>
    <s v="2333048"/>
    <x v="10"/>
    <d v="2023-11-01T00:00:00"/>
    <d v="2023-12-06T00:00:00"/>
    <n v="841.68333333340706"/>
    <n v="35.701854616737137"/>
    <n v="18.633535812493289"/>
    <n v="2.1840000000000002"/>
    <m/>
    <n v="6"/>
    <m/>
  </r>
  <r>
    <x v="47"/>
    <x v="47"/>
    <x v="47"/>
    <s v="2333049"/>
    <x v="10"/>
    <d v="2023-11-01T00:00:00"/>
    <d v="2023-12-06T00:00:00"/>
    <n v="841.66666666668607"/>
    <n v="22.755478811880661"/>
    <n v="11.876554703486775"/>
    <n v="1.3919999999999999"/>
    <m/>
    <n v="6"/>
    <m/>
  </r>
  <r>
    <x v="48"/>
    <x v="48"/>
    <x v="48"/>
    <s v="2333050"/>
    <x v="10"/>
    <d v="2023-11-01T00:00:00"/>
    <d v="2023-12-06T00:00:00"/>
    <n v="841.70000000012806"/>
    <n v="36.878108589753204"/>
    <n v="19.247447071896246"/>
    <n v="2.2559999999999998"/>
    <m/>
    <n v="6"/>
    <m/>
  </r>
  <r>
    <x v="49"/>
    <x v="49"/>
    <x v="49"/>
    <s v="2333051"/>
    <x v="10"/>
    <d v="2023-11-01T00:00:00"/>
    <d v="2023-12-06T00:00:00"/>
    <n v="841.68333333323244"/>
    <n v="21.300144947627352"/>
    <n v="11.116985880807595"/>
    <n v="1.3029999999999999"/>
    <m/>
    <n v="6"/>
    <m/>
  </r>
  <r>
    <x v="50"/>
    <x v="50"/>
    <x v="50"/>
    <s v="2333052"/>
    <x v="10"/>
    <d v="2023-11-01T00:00:00"/>
    <d v="2023-12-06T00:00:00"/>
    <n v="841.70000000012806"/>
    <n v="21.790123559459676"/>
    <n v="11.372715845229477"/>
    <n v="1.333"/>
    <m/>
    <n v="6"/>
    <m/>
  </r>
  <r>
    <x v="51"/>
    <x v="51"/>
    <x v="51"/>
    <s v="2333053"/>
    <x v="10"/>
    <d v="2023-11-01T00:00:00"/>
    <d v="2023-12-06T00:00:00"/>
    <n v="841.68333333340706"/>
    <n v="21.447267974889709"/>
    <n v="11.193772429483147"/>
    <n v="1.3120000000000001"/>
    <m/>
    <n v="6"/>
    <m/>
  </r>
  <r>
    <x v="52"/>
    <x v="52"/>
    <x v="52"/>
    <s v="2333054"/>
    <x v="10"/>
    <d v="2023-11-01T00:00:00"/>
    <d v="2023-12-06T00:00:00"/>
    <n v="841.68333333323244"/>
    <n v="20.417406784026529"/>
    <n v="10.65626658874036"/>
    <n v="1.2490000000000001"/>
    <m/>
    <n v="6"/>
    <m/>
  </r>
  <r>
    <x v="53"/>
    <x v="53"/>
    <x v="53"/>
    <s v="2333055"/>
    <x v="10"/>
    <d v="2023-11-01T00:00:00"/>
    <d v="2023-12-06T00:00:00"/>
    <n v="841.71666666667443"/>
    <n v="17.47425420272047"/>
    <n v="9.1201744273071341"/>
    <n v="1.069"/>
    <s v="Contained water, results might be compromised"/>
    <n v="6"/>
    <m/>
  </r>
  <r>
    <x v="54"/>
    <x v="54"/>
    <x v="54"/>
    <s v="2333056"/>
    <x v="10"/>
    <d v="2023-11-01T00:00:00"/>
    <d v="2023-12-06T00:00:00"/>
    <n v="841.71666666667443"/>
    <n v="19.811783062392148"/>
    <n v="10.340179051352896"/>
    <n v="1.212"/>
    <m/>
    <n v="7"/>
    <m/>
  </r>
  <r>
    <x v="55"/>
    <x v="55"/>
    <x v="55"/>
    <s v="2333057"/>
    <x v="10"/>
    <d v="2023-11-01T00:00:00"/>
    <d v="2023-12-06T00:00:00"/>
    <n v="841.7333333332208"/>
    <n v="10.052809678442655"/>
    <n v="5.2467691432372936"/>
    <n v="0.61499999999999999"/>
    <m/>
    <n v="7"/>
    <m/>
  </r>
  <r>
    <x v="56"/>
    <x v="56"/>
    <x v="56"/>
    <s v="2333058"/>
    <x v="10"/>
    <d v="2023-11-01T00:00:00"/>
    <d v="2023-12-06T00:00:00"/>
    <n v="841.7333333332208"/>
    <n v="24.862314668148418"/>
    <n v="12.976155881079551"/>
    <n v="1.5209999999999999"/>
    <s v="Contained webs, results might be compromised"/>
    <n v="8"/>
    <m/>
  </r>
  <r>
    <x v="57"/>
    <x v="57"/>
    <x v="57"/>
    <s v="2333059"/>
    <x v="10"/>
    <d v="2023-11-01T00:00:00"/>
    <d v="2023-12-06T00:00:00"/>
    <n v="841.73333333339542"/>
    <n v="24.554657214144605"/>
    <n v="14.409419647034069"/>
    <n v="1.6890000000000001"/>
    <s v="SSQ and PA were swapped during collection in November, hence corrected"/>
    <n v="8"/>
    <m/>
  </r>
  <r>
    <x v="58"/>
    <x v="58"/>
    <x v="58"/>
    <s v="2333060"/>
    <x v="10"/>
    <d v="2023-11-01T00:00:00"/>
    <d v="2023-12-06T00:00:00"/>
    <n v="841.69999999995343"/>
    <n v="13.077343471546406"/>
    <n v="6.8253358410993776"/>
    <n v="0.8"/>
    <s v="Contained water, results might be compromised"/>
    <n v="8"/>
    <m/>
  </r>
  <r>
    <x v="59"/>
    <x v="59"/>
    <x v="59"/>
    <s v="2333061"/>
    <x v="10"/>
    <d v="2023-11-01T00:00:00"/>
    <d v="2023-12-06T00:00:00"/>
    <n v="841.6333333334187"/>
    <n v="27.608448043717274"/>
    <n v="12.815583097152716"/>
    <n v="1.502"/>
    <s v="SSQ and PA were swapped during collection in November,hence corrected"/>
    <n v="8"/>
    <m/>
  </r>
  <r>
    <x v="0"/>
    <x v="0"/>
    <x v="0"/>
    <s v="2356341"/>
    <x v="11"/>
    <d v="2023-12-06T00:00:00"/>
    <d v="2024-01-03T00:00:00"/>
    <n v="673.01666666666279"/>
    <n v="28.171519278868935"/>
    <n v="14.703298162248922"/>
    <n v="1.3779999999999999"/>
    <m/>
    <n v="1"/>
    <m/>
  </r>
  <r>
    <x v="1"/>
    <x v="1"/>
    <x v="1"/>
    <s v="2356342"/>
    <x v="11"/>
    <d v="2023-12-06T00:00:00"/>
    <d v="2024-01-03T00:00:00"/>
    <n v="673.03333333320916"/>
    <n v="23.325767421132529"/>
    <n v="12.174200115413637"/>
    <n v="1.141"/>
    <m/>
    <n v="1"/>
    <m/>
  </r>
  <r>
    <x v="2"/>
    <x v="2"/>
    <x v="2"/>
    <s v="2356343"/>
    <x v="11"/>
    <d v="2023-12-06T00:00:00"/>
    <d v="2024-01-03T00:00:00"/>
    <n v="673.05000000010477"/>
    <n v="24.081571948588479"/>
    <n v="12.568670119305052"/>
    <n v="1.1779999999999999"/>
    <m/>
    <n v="1"/>
    <m/>
  </r>
  <r>
    <x v="3"/>
    <x v="3"/>
    <x v="3"/>
    <s v="2356344"/>
    <x v="11"/>
    <d v="2023-12-06T00:00:00"/>
    <d v="2024-01-03T00:00:00"/>
    <n v="673.03333333338378"/>
    <n v="27.250874647117961"/>
    <n v="14.222794701001023"/>
    <n v="1.333"/>
    <m/>
    <n v="1"/>
    <m/>
  </r>
  <r>
    <x v="5"/>
    <x v="5"/>
    <x v="5"/>
    <s v="2356346"/>
    <x v="11"/>
    <d v="2023-12-06T00:00:00"/>
    <d v="2024-01-03T00:00:00"/>
    <n v="673.01666666666279"/>
    <n v="14.555966419851003"/>
    <n v="7.5970597180850747"/>
    <n v="0.71199999999999997"/>
    <m/>
    <n v="1"/>
    <m/>
  </r>
  <r>
    <x v="6"/>
    <x v="6"/>
    <x v="6"/>
    <s v="2356347"/>
    <x v="11"/>
    <d v="2023-12-06T00:00:00"/>
    <d v="2024-01-03T00:00:00"/>
    <n v="673.03333333338378"/>
    <n v="23.816405824375412"/>
    <n v="12.430274438609297"/>
    <n v="1.165"/>
    <m/>
    <n v="1"/>
    <m/>
  </r>
  <r>
    <x v="7"/>
    <x v="7"/>
    <x v="7"/>
    <s v="2356348"/>
    <x v="11"/>
    <d v="2023-12-06T00:00:00"/>
    <d v="2024-01-03T00:00:00"/>
    <n v="672.91666666668607"/>
    <n v="19.506257832816775"/>
    <n v="10.180719119424205"/>
    <n v="0.95399999999999996"/>
    <m/>
    <n v="2"/>
    <m/>
  </r>
  <r>
    <x v="8"/>
    <x v="8"/>
    <x v="8"/>
    <s v="2356349"/>
    <x v="11"/>
    <d v="2023-12-06T00:00:00"/>
    <d v="2024-01-03T00:00:00"/>
    <n v="672.93333333340706"/>
    <n v="31.589540816323069"/>
    <n v="16.487234246515172"/>
    <n v="1.5449999999999999"/>
    <m/>
    <n v="2"/>
    <m/>
  </r>
  <r>
    <x v="9"/>
    <x v="9"/>
    <x v="9"/>
    <s v="2356350"/>
    <x v="11"/>
    <d v="2023-12-06T00:00:00"/>
    <d v="2024-01-03T00:00:00"/>
    <n v="672.95000000012806"/>
    <n v="41.116500482940388"/>
    <n v="21.459551400282042"/>
    <n v="2.0110000000000001"/>
    <m/>
    <n v="2"/>
    <m/>
  </r>
  <r>
    <x v="10"/>
    <x v="10"/>
    <x v="10"/>
    <s v="2356351"/>
    <x v="11"/>
    <d v="2023-12-06T00:00:00"/>
    <d v="2024-01-03T00:00:00"/>
    <n v="672.84999999997672"/>
    <n v="25.949574199302376"/>
    <n v="13.543619101932347"/>
    <n v="1.2689999999999999"/>
    <m/>
    <n v="2"/>
    <m/>
  </r>
  <r>
    <x v="11"/>
    <x v="11"/>
    <x v="11"/>
    <s v="2356352"/>
    <x v="11"/>
    <d v="2023-12-06T00:00:00"/>
    <d v="2024-01-03T00:00:00"/>
    <n v="672.84999999997672"/>
    <n v="35.846811324962225"/>
    <n v="18.70919171448968"/>
    <n v="1.7529999999999999"/>
    <m/>
    <n v="2"/>
    <m/>
  </r>
  <r>
    <x v="12"/>
    <x v="12"/>
    <x v="12"/>
    <s v="2356353"/>
    <x v="11"/>
    <d v="2023-12-06T00:00:00"/>
    <d v="2024-01-03T00:00:00"/>
    <n v="672.78333333344199"/>
    <n v="20.082747789032354"/>
    <n v="10.481601142501228"/>
    <n v="0.98199999999999998"/>
    <m/>
    <n v="2"/>
    <m/>
  </r>
  <r>
    <x v="13"/>
    <x v="13"/>
    <x v="13"/>
    <s v="2356354"/>
    <x v="11"/>
    <d v="2023-12-06T00:00:00"/>
    <d v="2024-01-03T00:00:00"/>
    <n v="672.78333333326736"/>
    <n v="23.723001461592236"/>
    <n v="12.381524771185928"/>
    <n v="1.1599999999999999"/>
    <m/>
    <n v="2"/>
    <m/>
  </r>
  <r>
    <x v="14"/>
    <x v="14"/>
    <x v="14"/>
    <s v="2356355"/>
    <x v="11"/>
    <d v="2023-12-06T00:00:00"/>
    <d v="2024-01-03T00:00:00"/>
    <n v="672.78333333326736"/>
    <n v="29.940063913595722"/>
    <n v="15.626338159496724"/>
    <n v="1.464"/>
    <m/>
    <n v="2"/>
    <m/>
  </r>
  <r>
    <x v="15"/>
    <x v="15"/>
    <x v="15"/>
    <s v="2356356"/>
    <x v="11"/>
    <d v="2023-12-06T00:00:00"/>
    <d v="2024-01-03T00:00:00"/>
    <n v="672.79999999998836"/>
    <n v="26.483211950059911"/>
    <n v="13.822135673308932"/>
    <n v="1.2949999999999999"/>
    <m/>
    <n v="2"/>
    <m/>
  </r>
  <r>
    <x v="16"/>
    <x v="16"/>
    <x v="16"/>
    <n v="2356357"/>
    <x v="11"/>
    <d v="2023-12-06T00:00:00"/>
    <d v="2024-01-03T00:00:00"/>
    <n v="672.79999999998836"/>
    <n v="21.309271700357087"/>
    <n v="11.121749321689503"/>
    <n v="1.042"/>
    <s v="Contained water, results might be compromised"/>
    <n v="2"/>
    <m/>
  </r>
  <r>
    <x v="17"/>
    <x v="17"/>
    <x v="17"/>
    <s v="2356358"/>
    <x v="11"/>
    <d v="2023-12-06T00:00:00"/>
    <d v="2024-01-03T00:00:00"/>
    <n v="672.79999999998836"/>
    <m/>
    <n v="21.560396957593856"/>
    <n v="2.02"/>
    <s v="Followed from Nov, double exposure in Dec reported, hence removed"/>
    <n v="2"/>
    <s v="yes"/>
  </r>
  <r>
    <x v="18"/>
    <x v="18"/>
    <x v="18"/>
    <s v="2356359"/>
    <x v="11"/>
    <d v="2023-12-06T00:00:00"/>
    <d v="2024-01-03T00:00:00"/>
    <n v="672.78333333344199"/>
    <n v="18.814794262637239"/>
    <n v="9.8198299909380165"/>
    <n v="0.92"/>
    <m/>
    <n v="2"/>
    <m/>
  </r>
  <r>
    <x v="19"/>
    <x v="19"/>
    <x v="19"/>
    <s v="2356360"/>
    <x v="11"/>
    <d v="2023-12-06T00:00:00"/>
    <d v="2024-01-03T00:00:00"/>
    <n v="672.81666666653473"/>
    <n v="14.458044043699731"/>
    <n v="7.5459520061063321"/>
    <n v="0.70699999999999996"/>
    <m/>
    <n v="2"/>
    <m/>
  </r>
  <r>
    <x v="20"/>
    <x v="20"/>
    <x v="20"/>
    <s v="2356361"/>
    <x v="11"/>
    <d v="2023-12-06T00:00:00"/>
    <d v="2024-01-03T00:00:00"/>
    <n v="672.84999999997672"/>
    <n v="26.542590473360509"/>
    <n v="13.853126551858304"/>
    <n v="1.298"/>
    <m/>
    <n v="3"/>
    <m/>
  </r>
  <r>
    <x v="21"/>
    <x v="21"/>
    <x v="21"/>
    <s v="2356362"/>
    <x v="11"/>
    <d v="2023-12-06T00:00:00"/>
    <d v="2024-01-03T00:00:00"/>
    <n v="672.79999999998836"/>
    <n v="23.252055588585421"/>
    <n v="12.135728386526837"/>
    <n v="1.137"/>
    <m/>
    <n v="3"/>
    <m/>
  </r>
  <r>
    <x v="22"/>
    <x v="22"/>
    <x v="22"/>
    <s v="2356363"/>
    <x v="11"/>
    <d v="2023-12-06T00:00:00"/>
    <d v="2024-01-03T00:00:00"/>
    <n v="672.81666666653473"/>
    <n v="16.114481904434779"/>
    <n v="8.4104811609784864"/>
    <n v="0.78800000000000003"/>
    <m/>
    <n v="3"/>
    <m/>
  </r>
  <r>
    <x v="23"/>
    <x v="23"/>
    <x v="23"/>
    <s v="2356364"/>
    <x v="11"/>
    <d v="2023-12-06T00:00:00"/>
    <d v="2024-01-03T00:00:00"/>
    <n v="672.76666666672099"/>
    <n v="28.141085071592631"/>
    <n v="14.687413920455445"/>
    <n v="1.3759999999999999"/>
    <m/>
    <n v="4"/>
    <m/>
  </r>
  <r>
    <x v="24"/>
    <x v="24"/>
    <x v="24"/>
    <s v="2356365"/>
    <x v="11"/>
    <d v="2023-12-06T00:00:00"/>
    <d v="2024-01-03T00:00:00"/>
    <n v="672.78333333326736"/>
    <n v="22.250539301907207"/>
    <n v="11.613016337112322"/>
    <n v="1.0880000000000001"/>
    <m/>
    <n v="4"/>
    <m/>
  </r>
  <r>
    <x v="25"/>
    <x v="25"/>
    <x v="25"/>
    <s v="2356366"/>
    <x v="11"/>
    <d v="2023-12-06T00:00:00"/>
    <d v="2024-01-03T00:00:00"/>
    <n v="672.75"/>
    <n v="28.878049795615013"/>
    <n v="15.07205104155272"/>
    <n v="1.4119999999999999"/>
    <m/>
    <n v="4"/>
    <m/>
  </r>
  <r>
    <x v="26"/>
    <x v="26"/>
    <x v="26"/>
    <s v="2356367"/>
    <x v="11"/>
    <d v="2023-12-06T00:00:00"/>
    <d v="2024-01-03T00:00:00"/>
    <n v="672.78333333326736"/>
    <n v="19.407869299181925"/>
    <n v="10.129368110220211"/>
    <n v="0.94899999999999995"/>
    <m/>
    <n v="4"/>
    <m/>
  </r>
  <r>
    <x v="27"/>
    <x v="27"/>
    <x v="27"/>
    <s v="2356368"/>
    <x v="11"/>
    <d v="2023-12-06T00:00:00"/>
    <d v="2024-01-03T00:00:00"/>
    <n v="670.98333333333721"/>
    <n v="30.840611043493201"/>
    <n v="16.096352319150942"/>
    <n v="1.504"/>
    <m/>
    <n v="5"/>
    <m/>
  </r>
  <r>
    <x v="28"/>
    <x v="28"/>
    <x v="28"/>
    <s v="2356369"/>
    <x v="11"/>
    <d v="2023-12-06T00:00:00"/>
    <d v="2024-01-03T00:00:00"/>
    <n v="670.99999999988358"/>
    <n v="28.338208643820114"/>
    <n v="14.790296786962482"/>
    <n v="1.3819999999999999"/>
    <m/>
    <n v="5"/>
    <m/>
  </r>
  <r>
    <x v="29"/>
    <x v="29"/>
    <x v="29"/>
    <s v="2356370"/>
    <x v="11"/>
    <d v="2023-12-06T00:00:00"/>
    <d v="2024-01-03T00:00:00"/>
    <n v="671.00000000005821"/>
    <n v="22.699274217583724"/>
    <n v="11.847220364083364"/>
    <n v="1.107"/>
    <m/>
    <n v="5"/>
    <m/>
  </r>
  <r>
    <x v="30"/>
    <x v="30"/>
    <x v="30"/>
    <s v="2356371"/>
    <x v="11"/>
    <d v="2023-12-06T00:00:00"/>
    <d v="2024-01-03T00:00:00"/>
    <n v="670.99999999988358"/>
    <n v="23.683524590168044"/>
    <n v="12.360920976079356"/>
    <n v="1.155"/>
    <m/>
    <n v="5"/>
    <m/>
  </r>
  <r>
    <x v="31"/>
    <x v="31"/>
    <x v="31"/>
    <s v="2356372"/>
    <x v="11"/>
    <d v="2023-12-06T00:00:00"/>
    <d v="2024-01-03T00:00:00"/>
    <n v="670.93333333334886"/>
    <n v="37.118128974561941"/>
    <n v="19.37271867148327"/>
    <n v="1.81"/>
    <m/>
    <n v="5"/>
    <m/>
  </r>
  <r>
    <x v="32"/>
    <x v="32"/>
    <x v="32"/>
    <s v="2356373"/>
    <x v="11"/>
    <d v="2023-12-06T00:00:00"/>
    <d v="2024-01-03T00:00:00"/>
    <n v="670.98333333333721"/>
    <n v="16.466097518567182"/>
    <n v="8.593996617206253"/>
    <n v="0.80300000000000005"/>
    <m/>
    <n v="5"/>
    <m/>
  </r>
  <r>
    <x v="33"/>
    <x v="33"/>
    <x v="33"/>
    <s v="2356374"/>
    <x v="11"/>
    <d v="2023-12-06T00:00:00"/>
    <d v="2024-01-03T00:00:00"/>
    <n v="670.98333333333721"/>
    <n v="55.857596065475725"/>
    <n v="29.153233854632425"/>
    <n v="2.7240000000000002"/>
    <s v="questionable, as too high, no comments from the lab, might be genuine "/>
    <n v="5"/>
    <m/>
  </r>
  <r>
    <x v="34"/>
    <x v="34"/>
    <x v="34"/>
    <s v="2356375"/>
    <x v="11"/>
    <d v="2023-12-06T00:00:00"/>
    <d v="2024-01-03T00:00:00"/>
    <n v="670.98333333333721"/>
    <n v="29.425715988971241"/>
    <n v="15.357889347062235"/>
    <n v="1.4350000000000001"/>
    <m/>
    <n v="5"/>
    <m/>
  </r>
  <r>
    <x v="35"/>
    <x v="35"/>
    <x v="35"/>
    <s v="2356376"/>
    <x v="11"/>
    <d v="2023-12-06T00:00:00"/>
    <d v="2024-01-03T00:00:00"/>
    <n v="670.98333333333721"/>
    <n v="29.241164460120547"/>
    <n v="15.261568089833272"/>
    <n v="1.4259999999999999"/>
    <m/>
    <n v="5"/>
    <m/>
  </r>
  <r>
    <x v="36"/>
    <x v="36"/>
    <x v="36"/>
    <s v="2356377"/>
    <x v="11"/>
    <d v="2023-12-06T00:00:00"/>
    <d v="2024-01-03T00:00:00"/>
    <n v="670.98333333333721"/>
    <n v="27.990315209021425"/>
    <n v="14.608724013059199"/>
    <n v="1.365"/>
    <m/>
    <n v="5"/>
    <m/>
  </r>
  <r>
    <x v="37"/>
    <x v="37"/>
    <x v="37"/>
    <s v="2356378"/>
    <x v="11"/>
    <d v="2023-12-06T00:00:00"/>
    <d v="2024-01-03T00:00:00"/>
    <n v="671.16666666674428"/>
    <n v="19.680119195428563"/>
    <n v="10.271460957948102"/>
    <n v="0.96"/>
    <m/>
    <n v="5"/>
    <m/>
  </r>
  <r>
    <x v="38"/>
    <x v="38"/>
    <x v="38"/>
    <s v="2356379"/>
    <x v="11"/>
    <d v="2023-12-06T00:00:00"/>
    <d v="2024-01-03T00:00:00"/>
    <n v="671.18333333329065"/>
    <n v="37.22730103548696"/>
    <n v="19.429697826454571"/>
    <n v="1.8160000000000001"/>
    <m/>
    <n v="5"/>
    <m/>
  </r>
  <r>
    <x v="39"/>
    <x v="39"/>
    <x v="39"/>
    <s v="2356380"/>
    <x v="11"/>
    <d v="2023-12-06T00:00:00"/>
    <d v="2024-01-03T00:00:00"/>
    <n v="670.91666666662786"/>
    <n v="32.586835424172797"/>
    <n v="17.007742914495196"/>
    <n v="1.589"/>
    <m/>
    <n v="5"/>
    <m/>
  </r>
  <r>
    <x v="40"/>
    <x v="40"/>
    <x v="40"/>
    <s v="2356381"/>
    <x v="11"/>
    <d v="2023-12-06T00:00:00"/>
    <d v="2024-01-03T00:00:00"/>
    <n v="671.23333333345363"/>
    <n v="18.304792670205789"/>
    <n v="9.5536496191053182"/>
    <n v="0.89300000000000002"/>
    <m/>
    <n v="6"/>
    <m/>
  </r>
  <r>
    <x v="41"/>
    <x v="41"/>
    <x v="41"/>
    <s v="2356382"/>
    <x v="11"/>
    <d v="2023-12-06T00:00:00"/>
    <d v="2024-01-03T00:00:00"/>
    <n v="671.23333333327901"/>
    <n v="18.038317524955524"/>
    <n v="9.4145707332753261"/>
    <n v="0.88"/>
    <m/>
    <n v="6"/>
    <m/>
  </r>
  <r>
    <x v="42"/>
    <x v="42"/>
    <x v="42"/>
    <s v="2356383"/>
    <x v="11"/>
    <d v="2023-12-06T00:00:00"/>
    <d v="2024-01-03T00:00:00"/>
    <n v="671.23333333327901"/>
    <n v="17.300386353480071"/>
    <n v="9.029429203277699"/>
    <n v="0.84399999999999997"/>
    <m/>
    <n v="6"/>
    <m/>
  </r>
  <r>
    <x v="43"/>
    <x v="43"/>
    <x v="43"/>
    <s v="2356384"/>
    <x v="11"/>
    <d v="2023-12-06T00:00:00"/>
    <d v="2024-01-03T00:00:00"/>
    <n v="671.18333333329065"/>
    <n v="20.233120111247594"/>
    <n v="10.560083565369307"/>
    <n v="0.98699999999999999"/>
    <m/>
    <n v="6"/>
    <m/>
  </r>
  <r>
    <x v="44"/>
    <x v="44"/>
    <x v="44"/>
    <s v="2356385"/>
    <x v="11"/>
    <d v="2023-12-06T00:00:00"/>
    <d v="2024-01-03T00:00:00"/>
    <n v="671.18333333329065"/>
    <n v="15.497709021381135"/>
    <n v="8.0885746458147896"/>
    <n v="0.75600000000000001"/>
    <m/>
    <n v="6"/>
    <m/>
  </r>
  <r>
    <x v="45"/>
    <x v="45"/>
    <x v="45"/>
    <s v="2356386"/>
    <x v="11"/>
    <d v="2023-12-06T00:00:00"/>
    <d v="2024-01-03T00:00:00"/>
    <n v="671.18333333346527"/>
    <n v="16.543189391866829"/>
    <n v="8.6342324592206836"/>
    <n v="0.80700000000000005"/>
    <m/>
    <n v="6"/>
    <m/>
  </r>
  <r>
    <x v="46"/>
    <x v="46"/>
    <x v="46"/>
    <s v="2356387"/>
    <x v="11"/>
    <d v="2023-12-06T00:00:00"/>
    <d v="2024-01-03T00:00:00"/>
    <n v="671.15000000002328"/>
    <n v="27.204340311404852"/>
    <n v="14.198507469417981"/>
    <n v="1.327"/>
    <m/>
    <n v="6"/>
    <m/>
  </r>
  <r>
    <x v="47"/>
    <x v="47"/>
    <x v="47"/>
    <s v="2356388"/>
    <x v="11"/>
    <d v="2023-12-06T00:00:00"/>
    <d v="2024-01-03T00:00:00"/>
    <n v="671.18333333329065"/>
    <n v="18.019161679621718"/>
    <n v="9.4045729016814814"/>
    <n v="0.879"/>
    <m/>
    <n v="6"/>
    <m/>
  </r>
  <r>
    <x v="48"/>
    <x v="48"/>
    <x v="48"/>
    <s v="2356389"/>
    <x v="11"/>
    <d v="2023-12-06T00:00:00"/>
    <d v="2024-01-03T00:00:00"/>
    <n v="671.15000000002328"/>
    <n v="34.133554347015135"/>
    <n v="17.815007488003726"/>
    <n v="1.665"/>
    <m/>
    <n v="6"/>
    <m/>
  </r>
  <r>
    <x v="49"/>
    <x v="49"/>
    <x v="49"/>
    <s v="2356390"/>
    <x v="11"/>
    <d v="2023-12-06T00:00:00"/>
    <d v="2024-01-03T00:00:00"/>
    <n v="671.26666666672099"/>
    <n v="16.561632734133134"/>
    <n v="8.6438584207375442"/>
    <n v="0.80800000000000005"/>
    <m/>
    <n v="6"/>
    <m/>
  </r>
  <r>
    <x v="50"/>
    <x v="50"/>
    <x v="50"/>
    <s v="2356391"/>
    <x v="11"/>
    <d v="2023-12-06T00:00:00"/>
    <d v="2024-01-03T00:00:00"/>
    <n v="671.25"/>
    <n v="16.562043947858474"/>
    <n v="8.6440730416797891"/>
    <n v="0.80800000000000005"/>
    <m/>
    <n v="6"/>
    <m/>
  </r>
  <r>
    <x v="51"/>
    <x v="51"/>
    <x v="51"/>
    <s v="2356392"/>
    <x v="11"/>
    <d v="2023-12-06T00:00:00"/>
    <d v="2024-01-03T00:00:00"/>
    <n v="671.26666666654637"/>
    <n v="17.729965736421889"/>
    <n v="9.2536355618068313"/>
    <n v="0.86499999999999999"/>
    <m/>
    <n v="6"/>
    <m/>
  </r>
  <r>
    <x v="52"/>
    <x v="52"/>
    <x v="52"/>
    <s v="2356393"/>
    <x v="11"/>
    <d v="2023-12-06T00:00:00"/>
    <d v="2024-01-03T00:00:00"/>
    <n v="671.29999999998836"/>
    <n v="16.560810367943088"/>
    <n v="8.6434292108262465"/>
    <n v="0.80800000000000005"/>
    <m/>
    <n v="6"/>
    <m/>
  </r>
  <r>
    <x v="53"/>
    <x v="53"/>
    <x v="53"/>
    <s v="2356394"/>
    <x v="11"/>
    <d v="2023-12-06T00:00:00"/>
    <d v="2024-01-03T00:00:00"/>
    <n v="671.31666666653473"/>
    <n v="15.966028451553575"/>
    <n v="8.3330002356751436"/>
    <n v="0.77900000000000003"/>
    <m/>
    <n v="6"/>
    <m/>
  </r>
  <r>
    <x v="54"/>
    <x v="54"/>
    <x v="54"/>
    <s v="2356395"/>
    <x v="11"/>
    <d v="2023-12-06T00:00:00"/>
    <d v="2024-01-03T00:00:00"/>
    <n v="671.29999999998836"/>
    <n v="14.080788023238737"/>
    <n v="7.3490542918782555"/>
    <n v="0.68700000000000006"/>
    <m/>
    <n v="7"/>
    <m/>
  </r>
  <r>
    <x v="55"/>
    <x v="55"/>
    <x v="55"/>
    <s v="2356396"/>
    <x v="11"/>
    <d v="2023-12-06T00:00:00"/>
    <d v="2024-01-03T00:00:00"/>
    <n v="671.33333333343035"/>
    <n v="7.706133068519244"/>
    <n v="4.0219901192689163"/>
    <n v="0.376"/>
    <m/>
    <n v="7"/>
    <m/>
  </r>
  <r>
    <x v="56"/>
    <x v="56"/>
    <x v="56"/>
    <s v="2356397"/>
    <x v="11"/>
    <d v="2023-12-06T00:00:00"/>
    <d v="2024-01-03T00:00:00"/>
    <n v="671.33333333343035"/>
    <n v="21.314836146968123"/>
    <n v="11.124653521382111"/>
    <n v="1.04"/>
    <m/>
    <n v="8"/>
    <m/>
  </r>
  <r>
    <x v="57"/>
    <x v="57"/>
    <x v="57"/>
    <s v="2356398"/>
    <x v="11"/>
    <d v="2023-12-06T00:00:00"/>
    <d v="2024-01-03T00:00:00"/>
    <n v="671.31666666670935"/>
    <n v="23.672352838946832"/>
    <n v="12.355090208218597"/>
    <n v="1.155"/>
    <m/>
    <n v="8"/>
    <m/>
  </r>
  <r>
    <x v="58"/>
    <x v="58"/>
    <x v="58"/>
    <s v="2356399"/>
    <x v="11"/>
    <d v="2023-12-06T00:00:00"/>
    <d v="2024-01-03T00:00:00"/>
    <n v="671.33333333343035"/>
    <n v="24.512061569013337"/>
    <n v="12.793351549589424"/>
    <n v="1.196"/>
    <m/>
    <n v="8"/>
    <m/>
  </r>
  <r>
    <x v="59"/>
    <x v="59"/>
    <x v="59"/>
    <s v="2356400"/>
    <x v="11"/>
    <d v="2023-12-06T00:00:00"/>
    <d v="2024-01-03T00:00:00"/>
    <n v="671.29999999998836"/>
    <m/>
    <n v="0.32091940139206354"/>
    <n v="0.03"/>
    <s v="appears processed empty , to be removed"/>
    <n v="8"/>
    <s v="ye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Winchester Street Railway Bridge"/>
    <s v="WSRB"/>
    <x v="0"/>
    <n v="2369006"/>
    <x v="0"/>
    <d v="2024-01-03T00:00:00"/>
    <d v="2024-01-31T00:00:00"/>
    <n v="672.03333333344199"/>
    <n v="17.464054858387136"/>
    <n v="9.1148511786989239"/>
    <n v="0.85299999999999998"/>
    <m/>
    <n v="1"/>
    <m/>
  </r>
  <r>
    <s v="High Street Botley"/>
    <s v="HSB"/>
    <x v="1"/>
    <n v="2369001"/>
    <x v="0"/>
    <d v="2024-01-03T00:00:00"/>
    <d v="2024-01-31T00:00:00"/>
    <n v="672.04999999998836"/>
    <n v="28.375826203407975"/>
    <n v="14.809930168793306"/>
    <n v="1.3859999999999999"/>
    <m/>
    <n v="1"/>
    <m/>
  </r>
  <r>
    <s v="High Street Botley 2 (A)"/>
    <s v="HSB2A"/>
    <x v="2"/>
    <n v="2369002"/>
    <x v="0"/>
    <d v="2024-01-03T00:00:00"/>
    <d v="2024-01-31T00:00:00"/>
    <n v="672.03333333344199"/>
    <n v="27.270950845687771"/>
    <n v="14.233272883970654"/>
    <n v="1.3320000000000001"/>
    <m/>
    <n v="1"/>
    <m/>
  </r>
  <r>
    <s v="Kings Copse Avenue"/>
    <s v="KCA"/>
    <x v="3"/>
    <n v="2369003"/>
    <x v="0"/>
    <d v="2024-01-03T00:00:00"/>
    <d v="2024-01-31T00:00:00"/>
    <n v="672.03333333326736"/>
    <n v="28.663161549529125"/>
    <n v="14.959896424597664"/>
    <n v="1.4"/>
    <m/>
    <n v="1"/>
    <m/>
  </r>
  <r>
    <s v="Grange Road"/>
    <s v="GR"/>
    <x v="4"/>
    <n v="2369004"/>
    <x v="0"/>
    <d v="2024-01-03T00:00:00"/>
    <d v="2024-01-31T00:00:00"/>
    <n v="672.03333333326736"/>
    <n v="30.055372253363398"/>
    <n v="15.686519965220981"/>
    <n v="1.468"/>
    <m/>
    <n v="1"/>
    <m/>
  </r>
  <r>
    <s v="Upper Northam Close"/>
    <s v="UNC"/>
    <x v="5"/>
    <n v="2369007"/>
    <x v="0"/>
    <d v="2024-01-03T00:00:00"/>
    <d v="2024-01-31T00:00:00"/>
    <n v="672.09999999997672"/>
    <n v="23.153442940039486"/>
    <n v="12.08426040711873"/>
    <n v="1.131"/>
    <m/>
    <n v="1"/>
    <m/>
  </r>
  <r>
    <s v="Bridge Road"/>
    <s v="BDG"/>
    <x v="6"/>
    <n v="2369008"/>
    <x v="0"/>
    <d v="2024-01-03T00:00:00"/>
    <d v="2024-01-31T00:00:00"/>
    <n v="672.25000000011642"/>
    <n v="25.46105764224178"/>
    <n v="13.288652214113664"/>
    <n v="1.244"/>
    <m/>
    <n v="1"/>
    <m/>
  </r>
  <r>
    <s v="Bridge Road 2"/>
    <s v="BDG2"/>
    <x v="7"/>
    <n v="2369009"/>
    <x v="0"/>
    <d v="2024-01-03T00:00:00"/>
    <d v="2024-01-31T00:00:00"/>
    <n v="672.21666666667443"/>
    <n v="34.81624327473741"/>
    <n v="18.171316949236644"/>
    <n v="1.7010000000000001"/>
    <m/>
    <n v="2"/>
    <m/>
  </r>
  <r>
    <s v="Oakhill (Prov)"/>
    <s v="OH"/>
    <x v="8"/>
    <n v="2369011"/>
    <x v="0"/>
    <d v="2024-01-03T00:00:00"/>
    <d v="2024-01-31T00:00:00"/>
    <n v="672.18333333340706"/>
    <n v="32.586835932653692"/>
    <n v="17.007743179881885"/>
    <n v="1.5920000000000001"/>
    <m/>
    <n v="2"/>
    <m/>
  </r>
  <r>
    <s v="Oakhill 2 (Bridge)"/>
    <s v="OH2"/>
    <x v="9"/>
    <n v="2369010"/>
    <x v="0"/>
    <d v="2024-01-03T00:00:00"/>
    <d v="2024-01-31T00:00:00"/>
    <n v="672.18333333323244"/>
    <n v="40.180878728527517"/>
    <n v="20.971231069168851"/>
    <n v="1.9630000000000001"/>
    <m/>
    <n v="2"/>
    <m/>
  </r>
  <r>
    <s v="Providence Hill 1"/>
    <s v="PH1"/>
    <x v="10"/>
    <n v="2369013"/>
    <x v="0"/>
    <d v="2024-01-03T00:00:00"/>
    <d v="2024-01-31T00:00:00"/>
    <n v="672.2333333332208"/>
    <n v="26.935355779247828"/>
    <n v="14.058118882697197"/>
    <n v="1.3160000000000001"/>
    <m/>
    <n v="2"/>
    <m/>
  </r>
  <r>
    <s v="Providence Hill 3"/>
    <s v="PH3"/>
    <x v="11"/>
    <n v="2369014"/>
    <x v="0"/>
    <d v="2024-01-03T00:00:00"/>
    <d v="2024-01-31T00:00:00"/>
    <n v="672.23333333339542"/>
    <n v="26.218989934048253"/>
    <n v="13.684232742196375"/>
    <n v="1.2809999999999999"/>
    <m/>
    <n v="2"/>
    <m/>
  </r>
  <r>
    <s v="Providence Hill 2"/>
    <s v="PH2"/>
    <x v="12"/>
    <n v="2369012"/>
    <x v="0"/>
    <d v="2024-01-03T00:00:00"/>
    <d v="2024-01-31T00:00:00"/>
    <n v="672.2333333332208"/>
    <n v="37.905987008485546"/>
    <n v="19.783918062883899"/>
    <n v="1.8520000000000001"/>
    <m/>
    <n v="2"/>
    <m/>
  </r>
  <r>
    <s v="Hamble Lane 2 (Tesco)"/>
    <s v="HL2"/>
    <x v="13"/>
    <n v="2369015"/>
    <x v="0"/>
    <d v="2024-01-03T00:00:00"/>
    <d v="2024-01-31T00:00:00"/>
    <n v="672.18333333340706"/>
    <n v="36.803474250572442"/>
    <n v="19.208493867730919"/>
    <n v="1.798"/>
    <m/>
    <n v="2"/>
    <m/>
  </r>
  <r>
    <s v="Hamble Lane (Woodlands)"/>
    <s v="HL"/>
    <x v="14"/>
    <n v="2369016"/>
    <x v="0"/>
    <d v="2024-01-03T00:00:00"/>
    <d v="2024-01-31T00:00:00"/>
    <n v="672.16666666651145"/>
    <n v="30.602090255400078"/>
    <n v="15.971863390083548"/>
    <n v="1.4950000000000001"/>
    <m/>
    <n v="2"/>
    <m/>
  </r>
  <r>
    <s v="Hamble Corner Fruit Farm"/>
    <s v="HCF"/>
    <x v="15"/>
    <n v="2369017"/>
    <x v="0"/>
    <d v="2024-01-03T00:00:00"/>
    <d v="2024-01-31T00:00:00"/>
    <n v="672.11666666669771"/>
    <n v="27.697463733973475"/>
    <n v="14.455878775560269"/>
    <n v="1.353"/>
    <m/>
    <n v="2"/>
    <m/>
  </r>
  <r>
    <s v="Hamble Lane 4"/>
    <s v="HL4"/>
    <x v="16"/>
    <n v="2369018"/>
    <x v="0"/>
    <d v="2024-01-03T00:00:00"/>
    <d v="2024-01-31T00:00:00"/>
    <n v="672.11666666669771"/>
    <n v="21.474234631883352"/>
    <n v="11.207846885116572"/>
    <n v="1.0489999999999999"/>
    <m/>
    <n v="2"/>
    <m/>
  </r>
  <r>
    <s v="Hound Parish Office"/>
    <s v="HPO"/>
    <x v="17"/>
    <n v="2369020"/>
    <x v="0"/>
    <d v="2024-01-03T00:00:00"/>
    <d v="2024-01-31T00:00:00"/>
    <n v="672.08333333343035"/>
    <n v="19.509971977678521"/>
    <n v="10.182657608391713"/>
    <n v="0.95299999999999996"/>
    <m/>
    <n v="2"/>
    <m/>
  </r>
  <r>
    <s v="Swaythling road"/>
    <s v="SWA"/>
    <x v="18"/>
    <n v="2369021"/>
    <x v="0"/>
    <d v="2024-01-03T00:00:00"/>
    <d v="2024-01-31T00:00:00"/>
    <n v="672.03333333326736"/>
    <n v="26.595319180598811"/>
    <n v="13.880646753965976"/>
    <n v="1.2989999999999999"/>
    <m/>
    <n v="2"/>
    <m/>
  </r>
  <r>
    <s v="Allington Lane"/>
    <s v="AL"/>
    <x v="19"/>
    <n v="2369022"/>
    <x v="0"/>
    <d v="2024-01-03T00:00:00"/>
    <d v="2024-01-31T00:00:00"/>
    <n v="672.01666666672099"/>
    <n v="20.474194588426212"/>
    <n v="10.685905317550215"/>
    <n v="1"/>
    <m/>
    <n v="2"/>
    <m/>
  </r>
  <r>
    <s v="Jukes Walk"/>
    <s v="JW"/>
    <x v="20"/>
    <n v="2369023"/>
    <x v="0"/>
    <d v="2024-01-03T00:00:00"/>
    <d v="2024-01-31T00:00:00"/>
    <n v="672"/>
    <n v="22.747394345238096"/>
    <n v="11.872335253255791"/>
    <n v="1.111"/>
    <m/>
    <n v="3"/>
    <m/>
  </r>
  <r>
    <s v="Botley Road"/>
    <s v="BOT"/>
    <x v="21"/>
    <n v="2369024"/>
    <x v="0"/>
    <d v="2024-01-03T00:00:00"/>
    <d v="2024-01-31T00:00:00"/>
    <n v="671.96666666655801"/>
    <n v="29.321228235532296"/>
    <n v="15.303355028983454"/>
    <n v="1.4319999999999999"/>
    <m/>
    <n v="3"/>
    <m/>
  </r>
  <r>
    <s v="Wyvern School"/>
    <s v="WYV"/>
    <x v="22"/>
    <n v="2369025"/>
    <x v="0"/>
    <d v="2024-01-03T00:00:00"/>
    <d v="2024-01-31T00:00:00"/>
    <n v="671.90000000002328"/>
    <n v="28.034039291560273"/>
    <n v="14.631544515428118"/>
    <n v="1.369"/>
    <m/>
    <n v="3"/>
    <m/>
  </r>
  <r>
    <s v="Fair Oak Road/Sandy Lane"/>
    <s v="FORSL"/>
    <x v="23"/>
    <n v="2369026"/>
    <x v="0"/>
    <d v="2024-01-03T00:00:00"/>
    <d v="2024-01-31T00:00:00"/>
    <n v="671.8666666665813"/>
    <n v="26.827182972815475"/>
    <n v="14.001661259298265"/>
    <n v="1.31"/>
    <m/>
    <n v="4"/>
    <m/>
  </r>
  <r>
    <s v="Fair Oak Road"/>
    <s v="FOR"/>
    <x v="24"/>
    <n v="2369027"/>
    <x v="0"/>
    <d v="2024-01-03T00:00:00"/>
    <d v="2024-01-31T00:00:00"/>
    <n v="671.83333333348855"/>
    <n v="19.722029769283459"/>
    <n v="10.293334952653163"/>
    <n v="0.96299999999999997"/>
    <m/>
    <n v="4"/>
    <m/>
  </r>
  <r>
    <s v="Bishopstoke Road"/>
    <s v="BR"/>
    <x v="25"/>
    <n v="2369028"/>
    <x v="0"/>
    <d v="2024-01-03T00:00:00"/>
    <d v="2024-01-31T00:00:00"/>
    <n v="671.83333333331393"/>
    <n v="28.384977424957405"/>
    <n v="14.814706380457936"/>
    <n v="1.3859999999999999"/>
    <m/>
    <n v="4"/>
    <m/>
  </r>
  <r>
    <s v="Bishopstoke Road 2"/>
    <s v="BR2"/>
    <x v="26"/>
    <n v="2369029"/>
    <x v="0"/>
    <d v="2024-01-03T00:00:00"/>
    <d v="2024-01-31T00:00:00"/>
    <n v="671.85000000003492"/>
    <n v="28.568586738109701"/>
    <n v="14.910535875840138"/>
    <n v="1.395"/>
    <m/>
    <n v="4"/>
    <m/>
  </r>
  <r>
    <s v="Twyford Road"/>
    <s v="TWY"/>
    <x v="27"/>
    <n v="2369030"/>
    <x v="0"/>
    <d v="2024-01-03T00:00:00"/>
    <d v="2024-01-31T00:00:00"/>
    <n v="671.83333333331393"/>
    <n v="27.053791614984654"/>
    <n v="14.119932993207023"/>
    <n v="1.321"/>
    <m/>
    <n v="5"/>
    <m/>
  </r>
  <r>
    <s v="Mill Street"/>
    <s v="MS"/>
    <x v="28"/>
    <n v="2369031"/>
    <x v="0"/>
    <d v="2024-01-03T00:00:00"/>
    <d v="2024-01-31T00:00:00"/>
    <n v="671.78333333332557"/>
    <n v="25.847408142506563"/>
    <n v="13.490296525316579"/>
    <n v="1.262"/>
    <m/>
    <n v="5"/>
    <m/>
  </r>
  <r>
    <s v="Campbell Road 4"/>
    <s v="CR4"/>
    <x v="29"/>
    <n v="2369032"/>
    <x v="0"/>
    <d v="2024-01-03T00:00:00"/>
    <d v="2024-01-31T00:00:00"/>
    <n v="671.74999999988358"/>
    <n v="24.251069594347335"/>
    <n v="12.657134443813849"/>
    <n v="1.1839999999999999"/>
    <m/>
    <n v="5"/>
    <m/>
  </r>
  <r>
    <s v="Campbell Road 3"/>
    <s v="CR3"/>
    <x v="30"/>
    <n v="2369033"/>
    <x v="0"/>
    <d v="2024-01-03T00:00:00"/>
    <d v="2024-01-31T00:00:00"/>
    <n v="671.68333333334886"/>
    <n v="19.398684399890371"/>
    <n v="10.124574321445914"/>
    <n v="0.94699999999999995"/>
    <m/>
    <n v="5"/>
    <m/>
  </r>
  <r>
    <s v="Campbell Road"/>
    <s v="CR"/>
    <x v="31"/>
    <n v="2369034"/>
    <x v="0"/>
    <d v="2024-01-03T00:00:00"/>
    <d v="2024-01-31T00:00:00"/>
    <n v="671.68333333334886"/>
    <n v="31.791719312175143"/>
    <n v="16.592755382137341"/>
    <n v="1.552"/>
    <m/>
    <n v="5"/>
    <m/>
  </r>
  <r>
    <s v="Southampton Road Analyser (A)"/>
    <s v="SRAN(A)"/>
    <x v="32"/>
    <n v="2369035"/>
    <x v="0"/>
    <d v="2024-01-03T00:00:00"/>
    <d v="2024-01-31T00:00:00"/>
    <n v="671.65000000008149"/>
    <n v="29.806216035133733"/>
    <n v="15.556480185351637"/>
    <n v="1.4550000000000001"/>
    <m/>
    <n v="5"/>
    <m/>
  </r>
  <r>
    <s v="Southampton Road Analyser (B)"/>
    <s v="SRAN(B)"/>
    <x v="33"/>
    <n v="2369036"/>
    <x v="0"/>
    <d v="2024-01-03T00:00:00"/>
    <d v="2024-01-31T00:00:00"/>
    <n v="671.64999999990687"/>
    <n v="28.638549839950368"/>
    <n v="14.947051064692259"/>
    <n v="1.3979999999999999"/>
    <m/>
    <n v="5"/>
    <m/>
  </r>
  <r>
    <s v="Southampton Road Analyser (C)"/>
    <s v="SRAN(C)"/>
    <x v="34"/>
    <n v="2369037"/>
    <x v="0"/>
    <d v="2024-01-03T00:00:00"/>
    <d v="2024-01-31T00:00:00"/>
    <n v="671.65000000008149"/>
    <n v="35.439693292633237"/>
    <n v="18.496708399077889"/>
    <n v="1.73"/>
    <m/>
    <n v="5"/>
    <m/>
  </r>
  <r>
    <s v="Chestnut Avenue"/>
    <s v="CA"/>
    <x v="35"/>
    <n v="2369038"/>
    <x v="0"/>
    <d v="2024-01-03T00:00:00"/>
    <d v="2024-01-31T00:00:00"/>
    <n v="671.44999999995343"/>
    <n v="25.962697147965162"/>
    <n v="13.550468240065324"/>
    <n v="1.2669999999999999"/>
    <m/>
    <n v="5"/>
    <m/>
  </r>
  <r>
    <s v="Southampton Road 1"/>
    <s v="SR1"/>
    <x v="36"/>
    <n v="2369039"/>
    <x v="0"/>
    <d v="2024-01-03T00:00:00"/>
    <d v="2024-01-31T00:00:00"/>
    <n v="671.43333333323244"/>
    <n v="37.090488010728905"/>
    <n v="19.35829228117375"/>
    <n v="1.81"/>
    <m/>
    <n v="5"/>
    <m/>
  </r>
  <r>
    <s v="Southampton Road 2"/>
    <s v="SR2"/>
    <x v="37"/>
    <n v="2369040"/>
    <x v="0"/>
    <d v="2024-01-03T00:00:00"/>
    <d v="2024-01-31T00:00:00"/>
    <n v="671.71666666679084"/>
    <n v="35.886809418647061"/>
    <n v="18.730067546266735"/>
    <n v="1.752"/>
    <m/>
    <n v="5"/>
    <m/>
  </r>
  <r>
    <s v="The Point (A)"/>
    <s v="TP(A)"/>
    <x v="38"/>
    <n v="2369041"/>
    <x v="0"/>
    <d v="2024-01-03T00:00:00"/>
    <d v="2024-01-31T00:00:00"/>
    <n v="671.36666666652309"/>
    <n v="23.77305992751613"/>
    <n v="12.407651319162907"/>
    <n v="1.1599999999999999"/>
    <m/>
    <n v="5"/>
    <m/>
  </r>
  <r>
    <s v="The Point (B)"/>
    <s v="TP(B)"/>
    <x v="39"/>
    <n v="2369042"/>
    <x v="0"/>
    <d v="2024-01-03T00:00:00"/>
    <d v="2024-01-31T00:00:00"/>
    <n v="671.36666666669771"/>
    <n v="21.539212055011166"/>
    <n v="11.241759945204159"/>
    <n v="1.0509999999999999"/>
    <m/>
    <n v="5"/>
    <m/>
  </r>
  <r>
    <s v="The Point (C)"/>
    <s v="TP(C)"/>
    <x v="40"/>
    <n v="2369043"/>
    <x v="0"/>
    <d v="2024-01-03T00:00:00"/>
    <d v="2024-01-31T00:00:00"/>
    <n v="671.36666666669771"/>
    <n v="21.92859838141004"/>
    <n v="11.444988716811086"/>
    <n v="1.07"/>
    <m/>
    <n v="6"/>
    <m/>
  </r>
  <r>
    <s v="leigh road/Pluto Road"/>
    <s v="LRPR"/>
    <x v="41"/>
    <n v="2369044"/>
    <x v="0"/>
    <d v="2024-01-03T00:00:00"/>
    <d v="2024-01-31T00:00:00"/>
    <n v="671.3833333334187"/>
    <n v="27.48179480177393"/>
    <n v="14.343316702387229"/>
    <n v="1.341"/>
    <m/>
    <n v="6"/>
    <m/>
  </r>
  <r>
    <s v="Oxburgh Close"/>
    <s v="OX"/>
    <x v="42"/>
    <n v="2369045"/>
    <x v="0"/>
    <d v="2024-01-03T00:00:00"/>
    <d v="2024-01-31T00:00:00"/>
    <n v="671.36666666669771"/>
    <n v="19.325858199691275"/>
    <n v="10.086564822385844"/>
    <n v="0.94299999999999995"/>
    <m/>
    <n v="6"/>
    <m/>
  </r>
  <r>
    <s v="Hadleigh Gardens"/>
    <s v="HG"/>
    <x v="43"/>
    <n v="2369046"/>
    <x v="0"/>
    <d v="2024-01-03T00:00:00"/>
    <d v="2024-01-31T00:00:00"/>
    <n v="671.34999999997672"/>
    <n v="19.203370819990241"/>
    <n v="10.022636127343549"/>
    <n v="0.93700000000000006"/>
    <m/>
    <n v="6"/>
    <m/>
  </r>
  <r>
    <s v="Woodside Avenue"/>
    <s v="WA"/>
    <x v="44"/>
    <n v="2369047"/>
    <x v="0"/>
    <d v="2024-01-03T00:00:00"/>
    <d v="2024-01-31T00:00:00"/>
    <n v="671.39999999996508"/>
    <n v="31.518233541854485"/>
    <n v="16.450017506187102"/>
    <n v="1.538"/>
    <m/>
    <n v="6"/>
    <m/>
  </r>
  <r>
    <s v="Belmont Road"/>
    <s v="BEL"/>
    <x v="45"/>
    <n v="2369048"/>
    <x v="0"/>
    <d v="2024-01-03T00:00:00"/>
    <d v="2024-01-31T00:00:00"/>
    <n v="671.3833333334187"/>
    <n v="24.07987240274748"/>
    <n v="12.567783091204323"/>
    <n v="1.175"/>
    <m/>
    <n v="6"/>
    <m/>
  </r>
  <r>
    <s v="Leigh Road/J13"/>
    <s v="LR13"/>
    <x v="46"/>
    <n v="2369049"/>
    <x v="0"/>
    <d v="2024-01-03T00:00:00"/>
    <d v="2024-01-31T00:00:00"/>
    <n v="671.34999999997672"/>
    <n v="34.348825500857671"/>
    <n v="17.927361952430935"/>
    <n v="1.6759999999999999"/>
    <m/>
    <n v="6"/>
    <m/>
  </r>
  <r>
    <s v="Steele Close (A)"/>
    <s v="SC(A)"/>
    <x v="47"/>
    <n v="2369050"/>
    <x v="0"/>
    <d v="2024-01-03T00:00:00"/>
    <d v="2024-01-31T00:00:00"/>
    <n v="671.23333333327901"/>
    <n v="23.388318518152563"/>
    <n v="12.206846825758124"/>
    <n v="1.141"/>
    <m/>
    <n v="6"/>
    <m/>
  </r>
  <r>
    <s v="Steele Close (B)"/>
    <s v="SC(B)"/>
    <x v="48"/>
    <n v="2369051"/>
    <x v="0"/>
    <d v="2024-01-03T00:00:00"/>
    <d v="2024-01-31T00:00:00"/>
    <n v="671.23333333327901"/>
    <n v="22.711881610966731"/>
    <n v="11.853800423260299"/>
    <n v="1.1080000000000001"/>
    <m/>
    <n v="6"/>
    <m/>
  </r>
  <r>
    <s v="Steele Close (C)"/>
    <s v="SC(C)"/>
    <x v="49"/>
    <n v="2369052"/>
    <x v="0"/>
    <d v="2024-01-03T00:00:00"/>
    <d v="2024-01-31T00:00:00"/>
    <n v="671.23333333345363"/>
    <n v="23.962264984849458"/>
    <n v="12.506401349086357"/>
    <n v="1.169"/>
    <m/>
    <n v="6"/>
    <m/>
  </r>
  <r>
    <s v="Medina Close"/>
    <s v="MC"/>
    <x v="50"/>
    <n v="2369053"/>
    <x v="0"/>
    <d v="2024-01-03T00:00:00"/>
    <d v="2024-01-31T00:00:00"/>
    <n v="671.26666666672099"/>
    <n v="23.530636607406972"/>
    <n v="12.281125577978587"/>
    <n v="1.1479999999999999"/>
    <m/>
    <n v="6"/>
    <m/>
  </r>
  <r>
    <s v="Porteous Crescent (A)"/>
    <s v="PC(A)"/>
    <x v="51"/>
    <n v="2369054"/>
    <x v="0"/>
    <d v="2024-01-03T00:00:00"/>
    <d v="2024-01-31T00:00:00"/>
    <n v="671.23333333345363"/>
    <n v="22.732379699057354"/>
    <n v="11.864498799090478"/>
    <n v="1.109"/>
    <m/>
    <n v="6"/>
    <m/>
  </r>
  <r>
    <s v="Nuffield Hospital"/>
    <s v="NH"/>
    <x v="52"/>
    <n v="2369055"/>
    <x v="0"/>
    <d v="2024-01-03T00:00:00"/>
    <d v="2024-01-31T00:00:00"/>
    <n v="671.25"/>
    <n v="21.932409683426446"/>
    <n v="11.446977914105661"/>
    <n v="1.07"/>
    <m/>
    <n v="6"/>
    <m/>
  </r>
  <r>
    <s v="Ashdown Road"/>
    <s v="AR"/>
    <x v="53"/>
    <n v="2369056"/>
    <x v="0"/>
    <d v="2024-01-03T00:00:00"/>
    <d v="2024-01-31T00:00:00"/>
    <n v="671.21666666673264"/>
    <n v="12.053175080077279"/>
    <n v="6.2908011900194571"/>
    <n v="0.58799999999999997"/>
    <m/>
    <n v="6"/>
    <m/>
  </r>
  <r>
    <s v="Chestnut Close"/>
    <s v="CC"/>
    <x v="54"/>
    <n v="2369057"/>
    <x v="0"/>
    <d v="2024-01-03T00:00:00"/>
    <d v="2024-01-31T00:00:00"/>
    <n v="671.25"/>
    <n v="25.58097877094972"/>
    <n v="13.351241529723236"/>
    <n v="1.248"/>
    <m/>
    <n v="7"/>
    <m/>
  </r>
  <r>
    <s v="Sparrow Square"/>
    <s v="SSQ"/>
    <x v="55"/>
    <n v="2369058"/>
    <x v="0"/>
    <d v="2024-01-03T00:00:00"/>
    <d v="2024-01-31T00:00:00"/>
    <n v="670.28333333332557"/>
    <n v="26.64422806275984"/>
    <n v="13.906173310417454"/>
    <n v="1.298"/>
    <m/>
    <n v="7"/>
    <m/>
  </r>
  <r>
    <s v="Dove Dale"/>
    <s v="DD (A)"/>
    <x v="56"/>
    <n v="2369059"/>
    <x v="0"/>
    <d v="2024-01-03T00:00:00"/>
    <d v="2024-01-31T00:00:00"/>
    <n v="671.26666666654637"/>
    <n v="27.261103386637124"/>
    <n v="14.228133291564262"/>
    <n v="1.33"/>
    <m/>
    <n v="8"/>
    <m/>
  </r>
  <r>
    <s v="Passfield Avenue"/>
    <s v="PA"/>
    <x v="57"/>
    <n v="2369060"/>
    <x v="0"/>
    <d v="2024-01-03T00:00:00"/>
    <d v="2024-01-31T00:00:00"/>
    <n v="671.28333333326736"/>
    <n v="38.595024952209769"/>
    <n v="20.143541206790069"/>
    <n v="1.883"/>
    <s v="Appears too high - checked with Dec 2023 - double exposure, might be swapped with another site: check the trend with other high value sites, BDG2, CR (possibly), HL2 (in Jan higher than in Feb and Mar), LR13 (Jan lower than Feb and Mar); OH2, OH, PH2 the last 3 seems OK"/>
    <n v="8"/>
    <m/>
  </r>
  <r>
    <s v="High Street Botley"/>
    <s v="HSB"/>
    <x v="1"/>
    <n v="2391544"/>
    <x v="1"/>
    <d v="2024-01-31T00:00:00"/>
    <d v="2024-03-06T00:00:00"/>
    <n v="839.96666666655801"/>
    <n v="31.434010476610283"/>
    <n v="16.406059747708916"/>
    <n v="1.919"/>
    <m/>
    <n v="8"/>
    <m/>
  </r>
  <r>
    <s v="High Street Botley 2 (A)"/>
    <s v="HSB2A"/>
    <x v="2"/>
    <n v="2391545"/>
    <x v="1"/>
    <d v="2024-01-31T00:00:00"/>
    <d v="2024-03-06T00:00:00"/>
    <n v="839.98333333327901"/>
    <n v="25.159813488364492"/>
    <n v="13.131426664073325"/>
    <n v="1.536"/>
    <s v="Contained spider/web. Results may be compromised"/>
    <n v="8"/>
    <m/>
  </r>
  <r>
    <s v="Kings Copse Avenue"/>
    <s v="KCA"/>
    <x v="3"/>
    <n v="2391546"/>
    <x v="1"/>
    <d v="2024-01-31T00:00:00"/>
    <d v="2024-03-06T00:00:00"/>
    <n v="840"/>
    <n v="29.614609523809523"/>
    <n v="15.456476786956955"/>
    <n v="1.8080000000000001"/>
    <m/>
    <n v="1"/>
    <m/>
  </r>
  <r>
    <s v="Grange Road"/>
    <s v="GR"/>
    <x v="4"/>
    <n v="2391547"/>
    <x v="1"/>
    <d v="2024-01-31T00:00:00"/>
    <d v="2024-03-06T00:00:00"/>
    <n v="840.01666666672099"/>
    <n v="27.124347532785293"/>
    <n v="14.15675758496101"/>
    <n v="1.6559999999999999"/>
    <s v="Contained spider/web. Results may be compromised"/>
    <n v="1"/>
    <m/>
  </r>
  <r>
    <s v="Pavilion Road"/>
    <s v="PAV"/>
    <x v="58"/>
    <n v="2391548"/>
    <x v="1"/>
    <d v="2024-02-01T00:00:00"/>
    <d v="2024-03-06T00:00:00"/>
    <n v="816.79999999998836"/>
    <n v="18.967475514202032"/>
    <n v="9.8995174917547146"/>
    <n v="1.1259999999999999"/>
    <m/>
    <n v="1"/>
    <m/>
  </r>
  <r>
    <s v="Winchester Street Railway Bridge"/>
    <s v="WSRB"/>
    <x v="0"/>
    <n v="2391549"/>
    <x v="1"/>
    <d v="2024-01-31T00:00:00"/>
    <d v="2024-03-06T00:00:00"/>
    <n v="839.96666666655801"/>
    <n v="15.004457319736852"/>
    <n v="7.8311363881716352"/>
    <n v="0.91600000000000004"/>
    <m/>
    <n v="1"/>
    <m/>
  </r>
  <r>
    <s v="Upper Northam Close"/>
    <s v="UNC"/>
    <x v="5"/>
    <n v="2391550"/>
    <x v="1"/>
    <d v="2024-01-31T00:00:00"/>
    <d v="2024-03-06T00:00:00"/>
    <n v="839.93333333329065"/>
    <n v="25.0630248432428"/>
    <n v="13.08091066975094"/>
    <n v="1.53"/>
    <m/>
    <n v="1"/>
    <m/>
  </r>
  <r>
    <s v="Bridge Road"/>
    <s v="BDG"/>
    <x v="6"/>
    <n v="2391551"/>
    <x v="1"/>
    <d v="2024-01-31T00:00:00"/>
    <d v="2024-03-06T00:00:00"/>
    <n v="839.83333333331393"/>
    <n v="24.49260369120914"/>
    <n v="12.783196081006858"/>
    <n v="1.4950000000000001"/>
    <m/>
    <n v="1"/>
    <m/>
  </r>
  <r>
    <s v="Bridge Road 2"/>
    <s v="BDG2"/>
    <x v="7"/>
    <n v="2391552"/>
    <x v="1"/>
    <d v="2024-01-31T00:00:00"/>
    <d v="2024-03-06T00:00:00"/>
    <n v="839.81666666659294"/>
    <n v="35.224175911412324"/>
    <n v="18.384225423492865"/>
    <n v="2.15"/>
    <m/>
    <n v="1"/>
    <m/>
  </r>
  <r>
    <s v="Oakhill 2 (Bridge)"/>
    <s v="OH2"/>
    <x v="9"/>
    <n v="2391553"/>
    <x v="1"/>
    <d v="2024-01-31T00:00:00"/>
    <d v="2024-03-06T00:00:00"/>
    <n v="839.86666666675592"/>
    <n v="46.591438323538469"/>
    <n v="24.317034615625506"/>
    <n v="2.8439999999999999"/>
    <m/>
    <n v="2"/>
    <m/>
  </r>
  <r>
    <s v="Oakhill (Prov)"/>
    <s v="OH"/>
    <x v="8"/>
    <n v="2391554"/>
    <x v="1"/>
    <d v="2024-01-31T00:00:00"/>
    <d v="2024-03-06T00:00:00"/>
    <n v="839.8666666665813"/>
    <n v="30.127164232420906"/>
    <n v="15.723989682891913"/>
    <n v="1.839"/>
    <m/>
    <n v="2"/>
    <m/>
  </r>
  <r>
    <s v="Providence Hill 2"/>
    <s v="PH2"/>
    <x v="12"/>
    <n v="2391555"/>
    <x v="1"/>
    <d v="2024-01-31T00:00:00"/>
    <d v="2024-03-06T00:00:00"/>
    <n v="839.86666666675592"/>
    <n v="40.824036671761476"/>
    <n v="13.765972479309799"/>
    <n v="1.61"/>
    <s v="PH1 and PH2 swapped in Feb as reported (labled/collected erroniously)"/>
    <n v="2"/>
    <m/>
  </r>
  <r>
    <s v="Providence Hill 1"/>
    <s v="PH1"/>
    <x v="10"/>
    <n v="2391556"/>
    <x v="1"/>
    <d v="2024-01-31T00:00:00"/>
    <d v="2024-03-06T00:00:00"/>
    <n v="839.88333333330229"/>
    <n v="26.375603270357573"/>
    <n v="21.306908492568621"/>
    <n v="2.492"/>
    <s v="PH1 and PH2 swapped in Feb as reported (labled/collected erroniously)"/>
    <n v="2"/>
    <m/>
  </r>
  <r>
    <s v="Providence Hill 3"/>
    <s v="PH3"/>
    <x v="11"/>
    <n v="2391557"/>
    <x v="1"/>
    <d v="2024-01-31T00:00:00"/>
    <d v="2024-03-06T00:00:00"/>
    <n v="839.88333333330229"/>
    <n v="29.995510090688306"/>
    <n v="15.655276665286173"/>
    <n v="1.831"/>
    <m/>
    <n v="2"/>
    <m/>
  </r>
  <r>
    <s v="Hamble Lane 2 (Tesco)"/>
    <s v="HL2"/>
    <x v="13"/>
    <n v="2391558"/>
    <x v="1"/>
    <d v="2024-01-31T00:00:00"/>
    <d v="2024-03-06T00:00:00"/>
    <n v="839.68333333334886"/>
    <n v="28.724551318949072"/>
    <n v="14.991937014065279"/>
    <n v="1.7529999999999999"/>
    <m/>
    <n v="2"/>
    <m/>
  </r>
  <r>
    <s v="Hamble Lane (Woodlands)"/>
    <s v="HL"/>
    <x v="14"/>
    <n v="2391559"/>
    <x v="1"/>
    <d v="2024-01-31T00:00:00"/>
    <d v="2024-03-06T00:00:00"/>
    <n v="839.70000000006985"/>
    <n v="34.753887102533731"/>
    <n v="18.138771974182532"/>
    <n v="2.121"/>
    <m/>
    <n v="2"/>
    <m/>
  </r>
  <r>
    <s v="Hamble Corner Fruit Farm"/>
    <s v="HCF"/>
    <x v="15"/>
    <n v="2391560"/>
    <x v="1"/>
    <d v="2024-01-31T00:00:00"/>
    <d v="2024-03-06T00:00:00"/>
    <n v="839.71666666661622"/>
    <n v="28.10077010102783"/>
    <n v="14.666372704085507"/>
    <n v="1.7150000000000001"/>
    <m/>
    <n v="2"/>
    <m/>
  </r>
  <r>
    <s v="Hamble Lane 4"/>
    <s v="HL4"/>
    <x v="16"/>
    <n v="2391561"/>
    <x v="1"/>
    <d v="2024-01-31T00:00:00"/>
    <d v="2024-03-06T00:00:00"/>
    <n v="839.71666666661622"/>
    <n v="21.038710676221417"/>
    <n v="10.980537931222035"/>
    <n v="1.284"/>
    <m/>
    <n v="2"/>
    <m/>
  </r>
  <r>
    <s v="Hamble Primary School"/>
    <s v="HPS"/>
    <x v="59"/>
    <n v="2391562"/>
    <x v="1"/>
    <d v="2024-02-01T00:00:00"/>
    <d v="2024-03-06T00:00:00"/>
    <n v="817.24999999988358"/>
    <n v="23.334321199146792"/>
    <n v="12.178664508949266"/>
    <n v="1.3859999999999999"/>
    <m/>
    <n v="2"/>
    <m/>
  </r>
  <r>
    <s v="Hound Parish Office"/>
    <s v="HPO"/>
    <x v="17"/>
    <n v="2391563"/>
    <x v="1"/>
    <d v="2024-01-31T00:00:00"/>
    <d v="2024-03-06T00:00:00"/>
    <n v="839.73333333333721"/>
    <n v="17.695760558907509"/>
    <n v="9.2357831727074675"/>
    <n v="1.08"/>
    <m/>
    <n v="2"/>
    <m/>
  </r>
  <r>
    <s v="Swaythling road"/>
    <s v="SWA"/>
    <x v="18"/>
    <n v="2391564"/>
    <x v="1"/>
    <d v="2024-01-31T00:00:00"/>
    <d v="2024-03-06T00:00:00"/>
    <n v="839.81666666676756"/>
    <n v="28.130190716224369"/>
    <n v="14.681727931223575"/>
    <n v="1.7170000000000001"/>
    <m/>
    <n v="2"/>
    <m/>
  </r>
  <r>
    <s v="Allington Lane"/>
    <s v="AL"/>
    <x v="19"/>
    <n v="2391565"/>
    <x v="1"/>
    <d v="2024-01-31T00:00:00"/>
    <d v="2024-03-06T00:00:00"/>
    <n v="839.81666666659294"/>
    <n v="24.919056540120067"/>
    <n v="13.005770636805881"/>
    <n v="1.5209999999999999"/>
    <s v="Contained spider/web. Results may be compromised"/>
    <n v="2"/>
    <m/>
  </r>
  <r>
    <s v="Jukes Walk"/>
    <s v="JW"/>
    <x v="20"/>
    <n v="2391566"/>
    <x v="1"/>
    <d v="2024-01-31T00:00:00"/>
    <d v="2024-03-06T00:00:00"/>
    <n v="839.78333333332557"/>
    <n v="21.348336277214557"/>
    <n v="11.142137931740374"/>
    <n v="1.3029999999999999"/>
    <m/>
    <n v="3"/>
    <m/>
  </r>
  <r>
    <s v="Botley Road"/>
    <s v="BOT"/>
    <x v="21"/>
    <n v="2391567"/>
    <x v="1"/>
    <d v="2024-01-31T00:00:00"/>
    <d v="2024-03-06T00:00:00"/>
    <n v="839.80000000004657"/>
    <n v="31.505783519883941"/>
    <n v="16.443519582402892"/>
    <n v="1.923"/>
    <m/>
    <n v="3"/>
    <m/>
  </r>
  <r>
    <s v="Wyvern School"/>
    <s v="WYV"/>
    <x v="22"/>
    <n v="2391568"/>
    <x v="1"/>
    <d v="2024-01-31T00:00:00"/>
    <d v="2024-03-06T00:00:00"/>
    <n v="839.81666666659294"/>
    <n v="26.688457004507296"/>
    <n v="13.929257309241803"/>
    <n v="1.629"/>
    <m/>
    <n v="3"/>
    <m/>
  </r>
  <r>
    <s v="Fair Oak Road/Sandy Lane"/>
    <s v="FORSL"/>
    <x v="23"/>
    <n v="2391569"/>
    <x v="1"/>
    <d v="2024-01-31T00:00:00"/>
    <d v="2024-03-06T00:00:00"/>
    <n v="839.78333333332557"/>
    <n v="30.24484172504841"/>
    <n v="15.785407998459505"/>
    <n v="1.8460000000000001"/>
    <m/>
    <n v="4"/>
    <m/>
  </r>
  <r>
    <s v="Fair Oak Road"/>
    <s v="FOR"/>
    <x v="24"/>
    <n v="2391570"/>
    <x v="1"/>
    <d v="2024-01-31T00:00:00"/>
    <d v="2024-03-06T00:00:00"/>
    <n v="839.78333333332557"/>
    <n v="32.866279794391708"/>
    <n v="17.153590706885026"/>
    <n v="2.0059999999999998"/>
    <m/>
    <n v="4"/>
    <m/>
  </r>
  <r>
    <s v="Bishopstoke Road"/>
    <s v="BR"/>
    <x v="25"/>
    <n v="2391571"/>
    <x v="1"/>
    <d v="2024-01-31T00:00:00"/>
    <d v="2024-03-06T00:00:00"/>
    <n v="839.76666666660458"/>
    <n v="21.660061921964054"/>
    <n v="11.304833988498984"/>
    <n v="1.3220000000000001"/>
    <m/>
    <n v="4"/>
    <m/>
  </r>
  <r>
    <s v="Bishopstoke Road 2"/>
    <s v="BR2"/>
    <x v="26"/>
    <n v="2391572"/>
    <x v="1"/>
    <d v="2024-01-31T00:00:00"/>
    <d v="2024-03-06T00:00:00"/>
    <n v="839.71666666661622"/>
    <n v="34.048629895006307"/>
    <n v="17.770683661276777"/>
    <n v="2.0779999999999998"/>
    <m/>
    <n v="4"/>
    <m/>
  </r>
  <r>
    <s v="Twyford Road"/>
    <s v="TWY"/>
    <x v="27"/>
    <n v="2391573"/>
    <x v="1"/>
    <d v="2024-01-31T00:00:00"/>
    <d v="2024-03-06T00:00:00"/>
    <n v="839.71666666661622"/>
    <n v="27.789449615943553"/>
    <n v="14.503888108530038"/>
    <n v="1.696"/>
    <m/>
    <n v="5"/>
    <m/>
  </r>
  <r>
    <s v="Mill Street"/>
    <s v="MS"/>
    <x v="28"/>
    <n v="2391574"/>
    <x v="1"/>
    <d v="2024-01-31T00:00:00"/>
    <d v="2024-03-06T00:00:00"/>
    <n v="839.75000000005821"/>
    <n v="27.575346233996303"/>
    <n v="14.392143128390556"/>
    <n v="1.6830000000000001"/>
    <m/>
    <n v="5"/>
    <m/>
  </r>
  <r>
    <s v="Campbell Road 4"/>
    <s v="CR4"/>
    <x v="29"/>
    <n v="2391575"/>
    <x v="1"/>
    <d v="2024-01-31T00:00:00"/>
    <d v="2024-03-06T00:00:00"/>
    <n v="839.73333333333721"/>
    <n v="25.429463321689308"/>
    <n v="13.272162485224065"/>
    <n v="1.552"/>
    <m/>
    <n v="5"/>
    <m/>
  </r>
  <r>
    <s v="Campbell Road 3"/>
    <s v="CR3"/>
    <x v="30"/>
    <n v="2391576"/>
    <x v="1"/>
    <d v="2024-01-31T00:00:00"/>
    <d v="2024-03-06T00:00:00"/>
    <n v="839.78333333332557"/>
    <n v="15.876084307460404"/>
    <n v="8.2860565279020904"/>
    <n v="0.96899999999999997"/>
    <m/>
    <n v="5"/>
    <m/>
  </r>
  <r>
    <s v="Campbell Road"/>
    <s v="CR"/>
    <x v="31"/>
    <n v="2391577"/>
    <x v="1"/>
    <d v="2024-01-31T00:00:00"/>
    <d v="2024-03-06T00:00:00"/>
    <n v="839.7666666667792"/>
    <n v="39.060202437179697"/>
    <n v="20.386326950511325"/>
    <n v="2.3839999999999999"/>
    <m/>
    <n v="5"/>
    <m/>
  </r>
  <r>
    <s v="Southampton Road Analyser (A)"/>
    <s v="SRAN(A)"/>
    <x v="32"/>
    <n v="2391578"/>
    <x v="1"/>
    <d v="2024-01-31T00:00:00"/>
    <d v="2024-03-06T00:00:00"/>
    <n v="839.74999999988358"/>
    <n v="32.015583209292913"/>
    <n v="16.709594576875215"/>
    <n v="1.954"/>
    <m/>
    <n v="5"/>
    <m/>
  </r>
  <r>
    <s v="Southampton Road Analyser (B)"/>
    <s v="SRAN(B)"/>
    <x v="33"/>
    <n v="2391579"/>
    <x v="1"/>
    <d v="2024-01-31T00:00:00"/>
    <d v="2024-03-06T00:00:00"/>
    <n v="839.75000000005821"/>
    <n v="35.013972015478373"/>
    <n v="18.274515665698527"/>
    <n v="2.137"/>
    <m/>
    <n v="5"/>
    <m/>
  </r>
  <r>
    <s v="Southampton Road Analyser (C)"/>
    <s v="SRAN(C)"/>
    <x v="34"/>
    <n v="2391580"/>
    <x v="1"/>
    <d v="2024-01-31T00:00:00"/>
    <d v="2024-03-06T00:00:00"/>
    <n v="839.75000000005821"/>
    <n v="32.982276868113225"/>
    <n v="17.214131977094585"/>
    <n v="2.0129999999999999"/>
    <m/>
    <n v="5"/>
    <m/>
  </r>
  <r>
    <s v="Chestnut Avenue"/>
    <s v="CA"/>
    <x v="35"/>
    <n v="2391581"/>
    <x v="1"/>
    <d v="2024-01-31T00:00:00"/>
    <d v="2024-03-06T00:00:00"/>
    <n v="839.78333333332557"/>
    <n v="25.870316946831764"/>
    <n v="13.502253103774407"/>
    <n v="1.579"/>
    <m/>
    <n v="5"/>
    <m/>
  </r>
  <r>
    <s v="Southampton Road 1"/>
    <s v="SR1"/>
    <x v="36"/>
    <n v="2391582"/>
    <x v="1"/>
    <d v="2024-01-31T00:00:00"/>
    <d v="2024-03-06T00:00:00"/>
    <n v="839.7666666667792"/>
    <n v="47.301511927910148"/>
    <n v="24.687636705589849"/>
    <n v="2.887"/>
    <m/>
    <n v="5"/>
    <m/>
  </r>
  <r>
    <s v="Southampton Road 2"/>
    <s v="SR2"/>
    <x v="37"/>
    <n v="2391583"/>
    <x v="1"/>
    <d v="2024-01-31T00:00:00"/>
    <d v="2024-03-06T00:00:00"/>
    <n v="839.73333333333721"/>
    <n v="36.325464036201801"/>
    <n v="18.95901045730783"/>
    <n v="2.2170000000000001"/>
    <m/>
    <n v="5"/>
    <m/>
  </r>
  <r>
    <s v="The Point (A)"/>
    <s v="TP(A)"/>
    <x v="38"/>
    <n v="2391584"/>
    <x v="1"/>
    <d v="2024-01-31T00:00:00"/>
    <d v="2024-03-06T00:00:00"/>
    <n v="839.66666666680248"/>
    <n v="21.679027788801573"/>
    <n v="11.31473266638913"/>
    <n v="1.323"/>
    <m/>
    <n v="5"/>
    <m/>
  </r>
  <r>
    <s v="The Point (B)"/>
    <s v="TP(B)"/>
    <x v="39"/>
    <n v="2391585"/>
    <x v="1"/>
    <d v="2024-01-31T00:00:00"/>
    <d v="2024-03-06T00:00:00"/>
    <n v="839.66666666662786"/>
    <n v="22.858838824931585"/>
    <n v="11.930500430548845"/>
    <n v="1.395"/>
    <m/>
    <n v="6"/>
    <m/>
  </r>
  <r>
    <s v="The Point (C)"/>
    <s v="TP(C)"/>
    <x v="40"/>
    <n v="2391586"/>
    <x v="1"/>
    <d v="2024-01-31T00:00:00"/>
    <d v="2024-03-06T00:00:00"/>
    <n v="839.66666666662786"/>
    <n v="22.907997618103479"/>
    <n v="11.956157420722066"/>
    <n v="1.3979999999999999"/>
    <m/>
    <n v="6"/>
    <m/>
  </r>
  <r>
    <s v="leigh road/Pluto Road"/>
    <s v="LRPR"/>
    <x v="41"/>
    <n v="2391587"/>
    <x v="1"/>
    <d v="2024-01-31T00:00:00"/>
    <d v="2024-03-06T00:00:00"/>
    <n v="839.68333333334886"/>
    <n v="25.906169786228457"/>
    <n v="13.520965441664123"/>
    <n v="1.581"/>
    <m/>
    <n v="6"/>
    <m/>
  </r>
  <r>
    <s v="Oxburgh Close"/>
    <s v="OX"/>
    <x v="42"/>
    <n v="2391588"/>
    <x v="1"/>
    <d v="2024-01-31T00:00:00"/>
    <d v="2024-03-06T00:00:00"/>
    <n v="839.63333333318587"/>
    <n v="18.435279288581587"/>
    <n v="9.6217532821407037"/>
    <n v="1.125"/>
    <m/>
    <n v="6"/>
    <m/>
  </r>
  <r>
    <s v="Hadleigh Gardens"/>
    <s v="HG"/>
    <x v="43"/>
    <n v="2391589"/>
    <x v="1"/>
    <d v="2024-01-31T00:00:00"/>
    <d v="2024-03-06T00:00:00"/>
    <n v="839.64999999990687"/>
    <n v="20.057185732152526"/>
    <n v="10.468259776697561"/>
    <n v="1.224"/>
    <m/>
    <n v="6"/>
    <m/>
  </r>
  <r>
    <s v="Woodside Avenue"/>
    <s v="WA"/>
    <x v="44"/>
    <n v="2391590"/>
    <x v="1"/>
    <d v="2024-01-31T00:00:00"/>
    <d v="2024-03-06T00:00:00"/>
    <n v="839.6166666666395"/>
    <n v="32.577833535146063"/>
    <n v="17.003044642560575"/>
    <n v="1.988"/>
    <m/>
    <n v="6"/>
    <m/>
  </r>
  <r>
    <s v="Belmont Road"/>
    <s v="BEL"/>
    <x v="45"/>
    <n v="2391591"/>
    <x v="1"/>
    <d v="2024-01-31T00:00:00"/>
    <d v="2024-03-06T00:00:00"/>
    <n v="839.66666666662786"/>
    <n v="21.154667328305859"/>
    <n v="11.041058104543769"/>
    <n v="1.2909999999999999"/>
    <m/>
    <n v="6"/>
    <m/>
  </r>
  <r>
    <s v="Leigh Road/J13"/>
    <s v="LR13"/>
    <x v="46"/>
    <n v="2391592"/>
    <x v="1"/>
    <d v="2024-01-31T00:00:00"/>
    <d v="2024-03-06T00:00:00"/>
    <n v="839.74999999988358"/>
    <n v="39.634440011913803"/>
    <n v="20.686033409140816"/>
    <n v="2.419"/>
    <m/>
    <n v="6"/>
    <m/>
  </r>
  <r>
    <s v="Steele Close (A)"/>
    <s v="SC(A)"/>
    <x v="47"/>
    <n v="2391593"/>
    <x v="1"/>
    <d v="2024-01-31T00:00:00"/>
    <d v="2024-03-06T00:00:00"/>
    <n v="839.7666666667792"/>
    <n v="21.807520739885142"/>
    <n v="11.381795793259469"/>
    <n v="1.331"/>
    <m/>
    <n v="6"/>
    <m/>
  </r>
  <r>
    <s v="Steele Close (B)"/>
    <s v="SC(B)"/>
    <x v="48"/>
    <n v="2391594"/>
    <x v="1"/>
    <d v="2024-01-31T00:00:00"/>
    <d v="2024-03-06T00:00:00"/>
    <n v="839.76666666660458"/>
    <n v="21.643677608861204"/>
    <n v="11.296282676858667"/>
    <n v="1.321"/>
    <m/>
    <n v="6"/>
    <m/>
  </r>
  <r>
    <s v="Steele Close (C)"/>
    <s v="SC(C)"/>
    <x v="49"/>
    <n v="2391595"/>
    <x v="1"/>
    <d v="2024-01-31T00:00:00"/>
    <d v="2024-03-06T00:00:00"/>
    <n v="839.76666666660458"/>
    <n v="22.135207001946622"/>
    <n v="11.552822026068174"/>
    <n v="1.351"/>
    <m/>
    <n v="6"/>
    <m/>
  </r>
  <r>
    <s v="Medina Close"/>
    <s v="MC"/>
    <x v="50"/>
    <n v="2391596"/>
    <x v="1"/>
    <d v="2024-01-31T00:00:00"/>
    <d v="2024-03-06T00:00:00"/>
    <n v="839.71666666661622"/>
    <n v="21.448342893437566"/>
    <n v="11.194333451689753"/>
    <n v="1.3089999999999999"/>
    <m/>
    <n v="6"/>
    <m/>
  </r>
  <r>
    <s v="Porteous Crescent (A)"/>
    <s v="PC(A)"/>
    <x v="51"/>
    <n v="2391597"/>
    <x v="1"/>
    <d v="2024-01-31T00:00:00"/>
    <d v="2024-03-06T00:00:00"/>
    <n v="839.69999999989523"/>
    <n v="20.826115279269001"/>
    <n v="10.869579999618477"/>
    <n v="1.2709999999999999"/>
    <m/>
    <n v="6"/>
    <m/>
  </r>
  <r>
    <s v="Nuffield Hospital"/>
    <s v="NH"/>
    <x v="52"/>
    <n v="2391598"/>
    <x v="1"/>
    <d v="2024-01-31T00:00:00"/>
    <d v="2024-03-06T00:00:00"/>
    <n v="839.71666666661622"/>
    <n v="17.974661691444624"/>
    <n v="9.3813474381234983"/>
    <n v="1.097"/>
    <m/>
    <n v="6"/>
    <m/>
  </r>
  <r>
    <s v="Ashdown Road"/>
    <s v="AR"/>
    <x v="53"/>
    <n v="2391599"/>
    <x v="1"/>
    <d v="2024-01-31T00:00:00"/>
    <d v="2024-03-06T00:00:00"/>
    <n v="839.74999999988358"/>
    <n v="8.5363965465924316"/>
    <n v="4.4553217884094112"/>
    <n v="0.52100000000000002"/>
    <m/>
    <n v="7"/>
    <m/>
  </r>
  <r>
    <s v="Chestnut Close"/>
    <s v="CC"/>
    <x v="54"/>
    <n v="2391600"/>
    <x v="1"/>
    <d v="2024-01-31T00:00:00"/>
    <d v="2024-03-06T00:00:00"/>
    <n v="839.71666666661622"/>
    <n v="26.46224123216323"/>
    <n v="13.81119062221463"/>
    <n v="1.615"/>
    <m/>
    <n v="7"/>
    <m/>
  </r>
  <r>
    <s v="Sparrow Square"/>
    <s v="SSQ"/>
    <x v="55"/>
    <n v="2391601"/>
    <x v="1"/>
    <d v="2024-01-31T00:00:00"/>
    <d v="2024-03-06T00:00:00"/>
    <n v="840.70000000001164"/>
    <n v="24.680114190555148"/>
    <n v="12.881061686093501"/>
    <n v="1.508"/>
    <m/>
    <n v="8"/>
    <m/>
  </r>
  <r>
    <s v="Dove Dale"/>
    <s v="DD (A)"/>
    <x v="56"/>
    <n v="2391602"/>
    <x v="1"/>
    <d v="2024-01-31T00:00:00"/>
    <d v="2024-03-06T00:00:00"/>
    <n v="839.71666666679084"/>
    <n v="26.396700077403157"/>
    <n v="13.77698333893693"/>
    <n v="1.611"/>
    <m/>
    <n v="8"/>
    <m/>
  </r>
  <r>
    <s v="Passfield Avenue"/>
    <s v="PA"/>
    <x v="57"/>
    <n v="2391603"/>
    <x v="1"/>
    <d v="2024-01-31T00:00:00"/>
    <d v="2024-03-06T00:00:00"/>
    <n v="839.70000000006985"/>
    <n v="23.464199118730928"/>
    <n v="12.246450479504659"/>
    <n v="1.4319999999999999"/>
    <m/>
    <n v="8"/>
    <m/>
  </r>
  <r>
    <s v="High Street Botley"/>
    <s v="HSB"/>
    <x v="1"/>
    <s v="2409383"/>
    <x v="2"/>
    <d v="2024-03-06T00:00:00"/>
    <d v="2024-04-03T00:00:00"/>
    <n v="671.90000000002328"/>
    <n v="30.307069504389485"/>
    <n v="15.817885962624993"/>
    <n v="1.48"/>
    <m/>
    <n v="8"/>
    <m/>
  </r>
  <r>
    <s v="High Street Botley 2 (A)"/>
    <s v="HSB2A"/>
    <x v="2"/>
    <s v="2409384"/>
    <x v="2"/>
    <d v="2024-03-06T00:00:00"/>
    <d v="2024-04-03T00:00:00"/>
    <n v="671.88333333330229"/>
    <n v="24.901561282961982"/>
    <n v="12.996639500502079"/>
    <n v="1.216"/>
    <m/>
    <n v="1"/>
    <m/>
  </r>
  <r>
    <s v="Kings Copse Avenue"/>
    <s v="KCA"/>
    <x v="3"/>
    <s v="2409385"/>
    <x v="2"/>
    <d v="2024-03-06T00:00:00"/>
    <d v="2024-04-03T00:00:00"/>
    <n v="671.85000000003492"/>
    <n v="26.684493562549775"/>
    <n v="13.927188706967524"/>
    <n v="1.3029999999999999"/>
    <m/>
    <n v="1"/>
    <m/>
  </r>
  <r>
    <s v="Grange Road"/>
    <s v="GR"/>
    <x v="4"/>
    <s v="2409386"/>
    <x v="2"/>
    <d v="2024-03-06T00:00:00"/>
    <d v="2024-04-03T00:00:00"/>
    <n v="671.8499999998603"/>
    <n v="25.332861501828592"/>
    <n v="13.221743998866698"/>
    <n v="1.2370000000000001"/>
    <m/>
    <n v="1"/>
    <m/>
  </r>
  <r>
    <s v="Pavilion Road"/>
    <s v="PAV"/>
    <x v="58"/>
    <s v="2409387"/>
    <x v="2"/>
    <d v="2024-03-06T00:00:00"/>
    <d v="2024-04-03T00:00:00"/>
    <n v="671.85000000003492"/>
    <n v="17.079714221923648"/>
    <n v="8.9142558569538881"/>
    <n v="0.83399999999999996"/>
    <m/>
    <n v="1"/>
    <m/>
  </r>
  <r>
    <s v="Winchester Street Railway Bridge"/>
    <s v="WSRB"/>
    <x v="0"/>
    <s v="2409388"/>
    <x v="2"/>
    <d v="2024-03-06T00:00:00"/>
    <d v="2024-04-03T00:00:00"/>
    <n v="671.95000000001164"/>
    <n v="14.128595877669223"/>
    <n v="7.3740061992010562"/>
    <n v="0.69"/>
    <m/>
    <n v="1"/>
    <m/>
  </r>
  <r>
    <s v="Upper Northam Close"/>
    <s v="UNC"/>
    <x v="5"/>
    <s v="2409389"/>
    <x v="2"/>
    <d v="2024-03-06T00:00:00"/>
    <d v="2024-04-03T00:00:00"/>
    <n v="671.81666666676756"/>
    <n v="17.735930933535752"/>
    <n v="9.2567489214695993"/>
    <n v="0.86599999999999999"/>
    <m/>
    <n v="1"/>
    <m/>
  </r>
  <r>
    <s v="Bridge Road"/>
    <s v="BDG"/>
    <x v="6"/>
    <s v="2409390"/>
    <x v="2"/>
    <d v="2024-03-06T00:00:00"/>
    <d v="2024-04-03T00:00:00"/>
    <n v="671.76666666660458"/>
    <n v="21.915541110506666"/>
    <n v="11.438173857258176"/>
    <n v="1.07"/>
    <m/>
    <n v="1"/>
    <m/>
  </r>
  <r>
    <s v="Bridge Road 2"/>
    <s v="BDG2"/>
    <x v="7"/>
    <s v="2409391"/>
    <x v="2"/>
    <d v="2024-03-06T00:00:00"/>
    <d v="2024-04-03T00:00:00"/>
    <n v="671.80000000004657"/>
    <n v="31.417543911876358"/>
    <n v="16.397465507242359"/>
    <n v="1.534"/>
    <m/>
    <n v="2"/>
    <m/>
  </r>
  <r>
    <s v="Oakhill 2 (Bridge)"/>
    <s v="OH2"/>
    <x v="9"/>
    <s v="2409392"/>
    <x v="2"/>
    <d v="2024-03-06T00:00:00"/>
    <d v="2024-04-03T00:00:00"/>
    <n v="671.76666666660458"/>
    <n v="40.922664615693755"/>
    <n v="21.358384454954987"/>
    <n v="1.998"/>
    <m/>
    <n v="2"/>
    <m/>
  </r>
  <r>
    <s v="Oakhill (Prov)"/>
    <s v="OH"/>
    <x v="8"/>
    <s v="2409393"/>
    <x v="2"/>
    <d v="2024-03-06T00:00:00"/>
    <d v="2024-04-03T00:00:00"/>
    <n v="671.78333333332557"/>
    <n v="27.403987396730415"/>
    <n v="14.302707409567022"/>
    <n v="1.3380000000000001"/>
    <m/>
    <n v="2"/>
    <m/>
  </r>
  <r>
    <s v="Providence Hill 2"/>
    <s v="PH2"/>
    <x v="12"/>
    <s v="2409394"/>
    <x v="2"/>
    <d v="2024-03-06T00:00:00"/>
    <d v="2024-04-03T00:00:00"/>
    <n v="671.83333333331393"/>
    <n v="40.693326221782371"/>
    <n v="21.238688007193304"/>
    <n v="1.9870000000000001"/>
    <m/>
    <n v="2"/>
    <m/>
  </r>
  <r>
    <s v="Providence Hill 1"/>
    <s v="PH1"/>
    <x v="10"/>
    <s v="2409395"/>
    <x v="2"/>
    <d v="2024-03-06T00:00:00"/>
    <d v="2024-04-03T00:00:00"/>
    <n v="671.83333333348855"/>
    <n v="22.118164227233791"/>
    <n v="11.543927049704484"/>
    <n v="1.08"/>
    <m/>
    <n v="2"/>
    <m/>
  </r>
  <r>
    <s v="Providence Hill 3"/>
    <s v="PH3"/>
    <x v="11"/>
    <s v="2409396"/>
    <x v="2"/>
    <d v="2024-03-06T00:00:00"/>
    <d v="2024-04-03T00:00:00"/>
    <n v="671.83333333331393"/>
    <n v="23.26503200198529"/>
    <n v="12.1425010448775"/>
    <n v="1.1359999999999999"/>
    <m/>
    <n v="2"/>
    <m/>
  </r>
  <r>
    <s v="Hamble Lane 2 (Tesco)"/>
    <s v="HL2"/>
    <x v="13"/>
    <s v="2409397"/>
    <x v="2"/>
    <d v="2024-03-06T00:00:00"/>
    <d v="2024-04-03T00:00:00"/>
    <n v="671.8666666665813"/>
    <n v="29.673731395121852"/>
    <n v="15.48733371352915"/>
    <n v="1.4490000000000001"/>
    <m/>
    <n v="2"/>
    <m/>
  </r>
  <r>
    <s v="Hamble Lane (Woodlands)"/>
    <s v="HL"/>
    <x v="14"/>
    <s v="2409398"/>
    <x v="2"/>
    <d v="2024-03-06T00:00:00"/>
    <d v="2024-04-03T00:00:00"/>
    <n v="671.85000000003492"/>
    <n v="26.766410657139339"/>
    <n v="13.969942931701118"/>
    <n v="1.3069999999999999"/>
    <m/>
    <n v="2"/>
    <m/>
  </r>
  <r>
    <s v="Hamble Corner Fruit Farm"/>
    <s v="HCF"/>
    <x v="15"/>
    <s v="2409399"/>
    <x v="2"/>
    <d v="2024-03-06T00:00:00"/>
    <d v="2024-04-03T00:00:00"/>
    <n v="671.88333333330229"/>
    <n v="25.270169920374247"/>
    <n v="13.189023966792405"/>
    <n v="1.234"/>
    <m/>
    <n v="2"/>
    <m/>
  </r>
  <r>
    <s v="Hamble Lane 4"/>
    <s v="HL4"/>
    <x v="16"/>
    <s v="2409400"/>
    <x v="2"/>
    <d v="2024-03-06T00:00:00"/>
    <d v="2024-04-03T00:00:00"/>
    <n v="671.88333333330229"/>
    <n v="16.505475653015921"/>
    <n v="8.6145488794446354"/>
    <n v="0.80600000000000005"/>
    <m/>
    <n v="2"/>
    <m/>
  </r>
  <r>
    <s v="Hamble Primary School"/>
    <s v="HPS"/>
    <x v="59"/>
    <s v="2409401"/>
    <x v="2"/>
    <d v="2024-03-06T00:00:00"/>
    <d v="2024-04-03T00:00:00"/>
    <n v="671.91666666674428"/>
    <n v="20.784400347262881"/>
    <n v="10.84780811443783"/>
    <n v="1.0149999999999999"/>
    <m/>
    <n v="3"/>
    <m/>
  </r>
  <r>
    <s v="Hound Parish Office"/>
    <s v="HPO"/>
    <x v="17"/>
    <s v="2409402"/>
    <x v="2"/>
    <d v="2024-03-06T00:00:00"/>
    <d v="2024-04-03T00:00:00"/>
    <n v="671.93333333329065"/>
    <n v="16.156142970533818"/>
    <n v="8.4322249324289231"/>
    <n v="0.78900000000000003"/>
    <m/>
    <n v="3"/>
    <m/>
  </r>
  <r>
    <s v="Swaythling road"/>
    <s v="SWA"/>
    <x v="18"/>
    <s v="2409403"/>
    <x v="2"/>
    <d v="2024-03-06T00:00:00"/>
    <d v="2024-04-03T00:00:00"/>
    <n v="671.8666666665813"/>
    <n v="28.404047926179437"/>
    <n v="14.824659669195949"/>
    <n v="1.387"/>
    <m/>
    <n v="3"/>
    <m/>
  </r>
  <r>
    <s v="Allington Lane"/>
    <s v="AL"/>
    <x v="19"/>
    <s v="2409404"/>
    <x v="2"/>
    <d v="2024-03-06T00:00:00"/>
    <d v="2024-04-03T00:00:00"/>
    <n v="671.90000000002328"/>
    <n v="20.06819467182547"/>
    <n v="10.474005569846279"/>
    <n v="0.98"/>
    <m/>
    <n v="4"/>
    <m/>
  </r>
  <r>
    <s v="Jukes Walk"/>
    <s v="JW"/>
    <x v="20"/>
    <s v="2409405"/>
    <x v="2"/>
    <d v="2024-03-06T00:00:00"/>
    <d v="2024-04-03T00:00:00"/>
    <n v="671.95000000001164"/>
    <n v="19.350033484633936"/>
    <n v="10.099182403253621"/>
    <n v="0.94499999999999995"/>
    <m/>
    <n v="4"/>
    <m/>
  </r>
  <r>
    <s v="Botley Road"/>
    <s v="BOT"/>
    <x v="21"/>
    <s v="2409406"/>
    <x v="2"/>
    <d v="2024-03-06T00:00:00"/>
    <d v="2024-04-03T00:00:00"/>
    <n v="671.98333333327901"/>
    <n v="26.761099729658156"/>
    <n v="13.967171048882127"/>
    <n v="1.3069999999999999"/>
    <m/>
    <n v="4"/>
    <m/>
  </r>
  <r>
    <s v="Wyvern School"/>
    <s v="WYV"/>
    <x v="22"/>
    <s v="2409407"/>
    <x v="2"/>
    <d v="2024-03-06T00:00:00"/>
    <d v="2024-04-03T00:00:00"/>
    <n v="672.03333333344199"/>
    <n v="25.98110857595929"/>
    <n v="13.56007754486393"/>
    <n v="1.2689999999999999"/>
    <m/>
    <n v="4"/>
    <m/>
  </r>
  <r>
    <s v="Fair Oak Road/Sandy Lane"/>
    <s v="FORSL"/>
    <x v="23"/>
    <s v="2409408"/>
    <x v="2"/>
    <d v="2024-03-06T00:00:00"/>
    <d v="2024-04-03T00:00:00"/>
    <n v="672.06666666670935"/>
    <n v="28.006614423170529"/>
    <n v="14.617230909796728"/>
    <n v="1.3680000000000001"/>
    <m/>
    <n v="5"/>
    <m/>
  </r>
  <r>
    <s v="Fair Oak Road"/>
    <s v="FOR"/>
    <x v="24"/>
    <s v="2409409"/>
    <x v="2"/>
    <d v="2024-03-06T00:00:00"/>
    <d v="2024-04-03T00:00:00"/>
    <n v="672.08333333325572"/>
    <n v="17.360394792314466"/>
    <n v="9.0607488477632909"/>
    <n v="0.84799999999999998"/>
    <m/>
    <n v="5"/>
    <m/>
  </r>
  <r>
    <s v="Bishopstoke Road 2"/>
    <s v="BR2"/>
    <x v="26"/>
    <n v="2409411"/>
    <x v="2"/>
    <d v="2024-03-06T00:00:00"/>
    <d v="2024-04-03T00:00:00"/>
    <n v="672.23333333339542"/>
    <n v="28.593231020972219"/>
    <n v="14.923398236415563"/>
    <n v="1.397"/>
    <m/>
    <n v="5"/>
    <m/>
  </r>
  <r>
    <s v="Twyford Road"/>
    <s v="TWY"/>
    <x v="27"/>
    <s v="2409412"/>
    <x v="2"/>
    <d v="2024-03-06T00:00:00"/>
    <d v="2024-04-03T00:00:00"/>
    <n v="672.21666666667443"/>
    <n v="24.52078744452405"/>
    <n v="12.797905764365371"/>
    <n v="1.198"/>
    <m/>
    <n v="5"/>
    <m/>
  </r>
  <r>
    <s v="Mill Street"/>
    <s v="MS"/>
    <x v="28"/>
    <s v="2409413"/>
    <x v="2"/>
    <d v="2024-03-06T00:00:00"/>
    <d v="2024-04-03T00:00:00"/>
    <n v="672.23333333339542"/>
    <n v="26.075716765009741"/>
    <n v="13.609455514096943"/>
    <n v="1.274"/>
    <m/>
    <n v="5"/>
    <m/>
  </r>
  <r>
    <s v="Campbell Road 4"/>
    <s v="CR4"/>
    <x v="29"/>
    <s v="2409414"/>
    <x v="2"/>
    <d v="2024-03-06T00:00:00"/>
    <d v="2024-04-03T00:00:00"/>
    <n v="672.25000000011642"/>
    <n v="21.019699516545259"/>
    <n v="10.970615614063288"/>
    <n v="1.0269999999999999"/>
    <m/>
    <n v="5"/>
    <m/>
  </r>
  <r>
    <s v="Campbell Road 3"/>
    <s v="CR3"/>
    <x v="30"/>
    <s v="2409415"/>
    <x v="2"/>
    <d v="2024-03-06T00:00:00"/>
    <d v="2024-04-03T00:00:00"/>
    <n v="672.19999999995343"/>
    <n v="14.553182088665096"/>
    <n v="7.5956065180924304"/>
    <n v="0.71099999999999997"/>
    <m/>
    <n v="5"/>
    <m/>
  </r>
  <r>
    <s v="Campbell Road"/>
    <s v="CR"/>
    <x v="31"/>
    <s v="2409416"/>
    <x v="2"/>
    <d v="2024-03-06T00:00:00"/>
    <d v="2024-04-03T00:00:00"/>
    <n v="672.31666666665114"/>
    <n v="36.059433302759949"/>
    <n v="18.820163519185776"/>
    <n v="1.762"/>
    <m/>
    <n v="5"/>
    <m/>
  </r>
  <r>
    <s v="Southampton Road Analyser (A)"/>
    <s v="SRAN(A)"/>
    <x v="32"/>
    <s v="2409417"/>
    <x v="2"/>
    <d v="2024-03-06T00:00:00"/>
    <d v="2024-04-03T00:00:00"/>
    <n v="672.3666666666395"/>
    <n v="35.217746765159326"/>
    <n v="18.380869919185454"/>
    <n v="1.7210000000000001"/>
    <m/>
    <n v="5"/>
    <m/>
  </r>
  <r>
    <s v="Southampton Road Analyser (B)"/>
    <s v="SRAN(B)"/>
    <x v="33"/>
    <s v="2409418"/>
    <x v="2"/>
    <d v="2024-03-06T00:00:00"/>
    <d v="2024-04-03T00:00:00"/>
    <n v="672.3666666666395"/>
    <n v="33.08953894204685"/>
    <n v="17.270114270379359"/>
    <n v="1.617"/>
    <m/>
    <n v="5"/>
    <m/>
  </r>
  <r>
    <s v="Southampton Road Analyser (C)"/>
    <s v="SRAN(C)"/>
    <x v="34"/>
    <s v="2409419"/>
    <x v="2"/>
    <d v="2024-03-06T00:00:00"/>
    <d v="2024-04-03T00:00:00"/>
    <n v="672.3666666666395"/>
    <n v="34.215033463885177"/>
    <n v="17.857533123113349"/>
    <n v="1.6719999999999999"/>
    <m/>
    <n v="5"/>
    <m/>
  </r>
  <r>
    <s v="Chestnut Avenue"/>
    <s v="CA"/>
    <x v="35"/>
    <s v="2409420"/>
    <x v="2"/>
    <d v="2024-03-06T00:00:00"/>
    <d v="2024-04-03T00:00:00"/>
    <n v="672.3833333333605"/>
    <n v="24.494246337653625"/>
    <n v="12.784053412136547"/>
    <n v="1.1970000000000001"/>
    <m/>
    <n v="6"/>
    <m/>
  </r>
  <r>
    <s v="Southampton Road 1"/>
    <s v="SR1"/>
    <x v="36"/>
    <s v="2409421"/>
    <x v="2"/>
    <d v="2024-03-06T00:00:00"/>
    <d v="2024-04-03T00:00:00"/>
    <n v="672.39999999990687"/>
    <n v="42.111870910178347"/>
    <n v="21.979055798631705"/>
    <n v="2.0579999999999998"/>
    <m/>
    <n v="6"/>
    <m/>
  </r>
  <r>
    <s v="Southampton Road 2"/>
    <s v="SR2"/>
    <x v="37"/>
    <s v="2409422"/>
    <x v="2"/>
    <d v="2024-03-06T00:00:00"/>
    <d v="2024-04-03T00:00:00"/>
    <n v="672.41666666662786"/>
    <n v="39.143834923784638"/>
    <n v="20.429976473791566"/>
    <n v="1.913"/>
    <m/>
    <n v="6"/>
    <m/>
  </r>
  <r>
    <s v="The Point (A)"/>
    <s v="TP(A)"/>
    <x v="38"/>
    <s v="2409423"/>
    <x v="2"/>
    <d v="2024-03-06T00:00:00"/>
    <d v="2024-04-03T00:00:00"/>
    <n v="672.39999999990687"/>
    <n v="22.28368679357834"/>
    <n v="11.630316698109782"/>
    <n v="1.089"/>
    <m/>
    <n v="6"/>
    <m/>
  </r>
  <r>
    <s v="The Point (B)"/>
    <s v="TP(B)"/>
    <x v="39"/>
    <s v="2409424"/>
    <x v="2"/>
    <d v="2024-03-06T00:00:00"/>
    <d v="2024-04-03T00:00:00"/>
    <n v="672.40000000008149"/>
    <n v="23.920688578224347"/>
    <n v="12.484701763165109"/>
    <n v="1.169"/>
    <m/>
    <n v="6"/>
    <m/>
  </r>
  <r>
    <s v="The Point (C)"/>
    <s v="TP(C)"/>
    <x v="40"/>
    <s v="2409425"/>
    <x v="2"/>
    <d v="2024-03-06T00:00:00"/>
    <d v="2024-04-03T00:00:00"/>
    <n v="672.40000000008149"/>
    <n v="22.3041493158807"/>
    <n v="11.64099651141999"/>
    <n v="1.0900000000000001"/>
    <m/>
    <n v="6"/>
    <m/>
  </r>
  <r>
    <s v="leigh road/Pluto Road"/>
    <s v="LRPR"/>
    <x v="41"/>
    <s v="2409426"/>
    <x v="2"/>
    <d v="2024-03-06T00:00:00"/>
    <d v="2024-04-03T00:00:00"/>
    <n v="672.48333333333721"/>
    <n v="24.920263699224122"/>
    <n v="13.006400678091923"/>
    <n v="1.218"/>
    <m/>
    <n v="6"/>
    <m/>
  </r>
  <r>
    <s v="Oxburgh Close"/>
    <s v="OX"/>
    <x v="42"/>
    <s v="2409427"/>
    <x v="2"/>
    <d v="2024-03-06T00:00:00"/>
    <d v="2024-04-03T00:00:00"/>
    <n v="672.56666666676756"/>
    <n v="15.506748277739657"/>
    <n v="8.0932924205321797"/>
    <n v="0.75800000000000001"/>
    <m/>
    <n v="6"/>
    <m/>
  </r>
  <r>
    <s v="Hadleigh Gardens"/>
    <s v="HG"/>
    <x v="43"/>
    <s v="2409428"/>
    <x v="2"/>
    <d v="2024-03-06T00:00:00"/>
    <d v="2024-04-03T00:00:00"/>
    <n v="672.56666666676756"/>
    <n v="16.140929275905791"/>
    <n v="8.4242845907650263"/>
    <n v="0.78900000000000003"/>
    <m/>
    <n v="6"/>
    <m/>
  </r>
  <r>
    <s v="Woodside Avenue"/>
    <s v="WA"/>
    <x v="44"/>
    <s v="2409429"/>
    <x v="2"/>
    <d v="2024-03-06T00:00:00"/>
    <d v="2024-04-03T00:00:00"/>
    <n v="672.58333333331393"/>
    <n v="29.642112749350378"/>
    <n v="15.470831288805"/>
    <n v="1.4490000000000001"/>
    <m/>
    <n v="6"/>
    <m/>
  </r>
  <r>
    <s v="Belmont Road"/>
    <s v="BEL"/>
    <x v="45"/>
    <s v="2409430"/>
    <x v="2"/>
    <d v="2024-03-06T00:00:00"/>
    <d v="2024-04-03T00:00:00"/>
    <n v="672.5166666667792"/>
    <n v="22.197985180041389"/>
    <n v="11.585587254718888"/>
    <n v="1.085"/>
    <m/>
    <n v="6"/>
    <m/>
  </r>
  <r>
    <s v="Leigh Road/J13"/>
    <s v="LR13"/>
    <x v="46"/>
    <s v="2409431"/>
    <x v="2"/>
    <d v="2024-03-06T00:00:00"/>
    <d v="2024-04-03T00:00:00"/>
    <n v="672.46666666679084"/>
    <n v="42.312300981453475"/>
    <n v="22.083664395330626"/>
    <n v="2.0680000000000001"/>
    <m/>
    <n v="6"/>
    <m/>
  </r>
  <r>
    <s v="Steele Close (A)"/>
    <s v="SC(A)"/>
    <x v="47"/>
    <s v="2409432"/>
    <x v="2"/>
    <d v="2024-03-06T00:00:00"/>
    <d v="2024-04-03T00:00:00"/>
    <n v="672.44999999989523"/>
    <n v="24.205363967585004"/>
    <n v="12.633279732560023"/>
    <n v="1.1830000000000001"/>
    <m/>
    <n v="6"/>
    <m/>
  </r>
  <r>
    <s v="Steele Close (B)"/>
    <s v="SC(B)"/>
    <x v="48"/>
    <s v="2409433"/>
    <x v="2"/>
    <d v="2024-03-06T00:00:00"/>
    <d v="2024-04-03T00:00:00"/>
    <n v="672.45000000006985"/>
    <n v="24.941959997023211"/>
    <n v="13.017724424333618"/>
    <n v="1.2190000000000001"/>
    <m/>
    <n v="6"/>
    <m/>
  </r>
  <r>
    <s v="Steele Close (C)"/>
    <s v="SC(C)"/>
    <x v="49"/>
    <s v="2409434"/>
    <x v="2"/>
    <d v="2024-03-06T00:00:00"/>
    <d v="2024-04-03T00:00:00"/>
    <n v="672.45000000006985"/>
    <n v="24.839654992933696"/>
    <n v="12.964329328253495"/>
    <n v="1.214"/>
    <m/>
    <n v="7"/>
    <m/>
  </r>
  <r>
    <s v="Medina Close"/>
    <s v="MC"/>
    <x v="50"/>
    <s v="2409435"/>
    <x v="2"/>
    <d v="2024-03-06T00:00:00"/>
    <d v="2024-04-03T00:00:00"/>
    <n v="672.48333333333721"/>
    <n v="24.715663833056439"/>
    <n v="12.899615779257015"/>
    <n v="1.208"/>
    <m/>
    <n v="7"/>
    <m/>
  </r>
  <r>
    <s v="Porteous Crescent (A)"/>
    <s v="PC(A)"/>
    <x v="51"/>
    <s v="2409436"/>
    <x v="2"/>
    <d v="2024-03-06T00:00:00"/>
    <d v="2024-04-03T00:00:00"/>
    <n v="672.50000000005821"/>
    <n v="22.198535315983207"/>
    <n v="11.585874382037165"/>
    <n v="1.085"/>
    <m/>
    <n v="8"/>
    <m/>
  </r>
  <r>
    <s v="Nuffield Hospital"/>
    <s v="NH"/>
    <x v="52"/>
    <s v="2409437"/>
    <x v="2"/>
    <d v="2024-03-06T00:00:00"/>
    <d v="2024-04-03T00:00:00"/>
    <n v="672.48333333333721"/>
    <n v="17.145468784852063"/>
    <n v="8.9485745223653783"/>
    <n v="0.83799999999999997"/>
    <m/>
    <n v="8"/>
    <m/>
  </r>
  <r>
    <s v="Ashdown Road"/>
    <s v="AR"/>
    <x v="53"/>
    <s v="2409438"/>
    <x v="2"/>
    <d v="2024-03-06T00:00:00"/>
    <d v="2024-04-03T00:00:00"/>
    <n v="672.46666666661622"/>
    <n v="8.3274209378414099"/>
    <n v="4.3462530990821557"/>
    <n v="0.40699999999999997"/>
    <m/>
    <n v="8"/>
    <m/>
  </r>
  <r>
    <s v="Chestnut Close"/>
    <s v="CC"/>
    <x v="54"/>
    <s v="2409439"/>
    <x v="2"/>
    <d v="2024-03-06T00:00:00"/>
    <d v="2024-04-03T00:00:00"/>
    <n v="672.51666666660458"/>
    <n v="24.264341404180573"/>
    <n v="12.664061275668358"/>
    <n v="1.1859999999999999"/>
    <m/>
    <n v="8"/>
    <m/>
  </r>
  <r>
    <s v="Sparrow Square"/>
    <s v="SSQ"/>
    <x v="55"/>
    <s v="2409440"/>
    <x v="2"/>
    <d v="2024-03-06T00:00:00"/>
    <d v="2024-04-03T00:00:00"/>
    <n v="672.48333333316259"/>
    <n v="17.636508463659091"/>
    <n v="9.2048582795715514"/>
    <n v="0.86199999999999999"/>
    <m/>
    <n v="1"/>
    <m/>
  </r>
  <r>
    <s v="Dove Dale"/>
    <s v="DD (A)"/>
    <x v="56"/>
    <s v="2409441"/>
    <x v="2"/>
    <d v="2024-03-06T00:00:00"/>
    <d v="2024-04-03T00:00:00"/>
    <n v="672.49999999988358"/>
    <n v="21.257399256509252"/>
    <n v="11.094676021142616"/>
    <n v="1.0389999999999999"/>
    <m/>
    <n v="1"/>
    <m/>
  </r>
  <r>
    <s v="Passfield Avenue"/>
    <s v="PA"/>
    <x v="57"/>
    <s v="2409442"/>
    <x v="2"/>
    <d v="2024-03-06T00:00:00"/>
    <d v="2024-04-03T00:00:00"/>
    <n v="672.49999999988358"/>
    <n v="22.423589591081949"/>
    <n v="11.703334859646112"/>
    <n v="1.0960000000000001"/>
    <m/>
    <n v="1"/>
    <m/>
  </r>
  <r>
    <s v="High Street Botley 2 (A)"/>
    <s v="HSB2A"/>
    <x v="2"/>
    <n v="2426507"/>
    <x v="3"/>
    <d v="2024-04-03T00:00:00"/>
    <d v="2024-05-01T00:00:00"/>
    <n v="672.91666666668607"/>
    <n v="21.142002724457594"/>
    <n v="11.034448186042587"/>
    <n v="1.034"/>
    <m/>
    <n v="1"/>
    <m/>
  </r>
  <r>
    <s v="Kings Copse Avenue"/>
    <s v="KCA"/>
    <x v="3"/>
    <s v="2426508"/>
    <x v="3"/>
    <d v="2024-04-03T00:00:00"/>
    <d v="2024-05-01T00:00:00"/>
    <n v="672.91666666668607"/>
    <n v="25.497173498451279"/>
    <n v="13.307501825914029"/>
    <n v="1.2470000000000001"/>
    <m/>
    <n v="1"/>
    <m/>
  </r>
  <r>
    <s v="Grange Road"/>
    <s v="GR"/>
    <x v="4"/>
    <s v="2426509"/>
    <x v="3"/>
    <d v="2024-04-03T00:00:00"/>
    <d v="2024-05-01T00:00:00"/>
    <n v="672.95000000012806"/>
    <n v="25.066548777764751"/>
    <n v="13.08274988401083"/>
    <n v="1.226"/>
    <m/>
    <n v="1"/>
    <m/>
  </r>
  <r>
    <s v="Pavilion Road"/>
    <s v="PAV"/>
    <x v="58"/>
    <s v="2426510"/>
    <x v="3"/>
    <d v="2024-04-03T00:00:00"/>
    <d v="2024-05-01T00:00:00"/>
    <n v="672.98333333339542"/>
    <n v="13.023328462813629"/>
    <n v="6.7971442916563829"/>
    <n v="0.63700000000000001"/>
    <m/>
    <n v="1"/>
    <m/>
  </r>
  <r>
    <s v="Winchester Street Railway Bridge"/>
    <s v="WSRB"/>
    <x v="0"/>
    <s v="2426511"/>
    <x v="3"/>
    <d v="2024-04-03T00:00:00"/>
    <d v="2024-05-01T00:00:00"/>
    <n v="672.83333333343035"/>
    <n v="11.226689621004081"/>
    <n v="5.8594413470793745"/>
    <n v="0.54900000000000004"/>
    <s v="low, what's the background?"/>
    <n v="2"/>
    <m/>
  </r>
  <r>
    <s v="Upper Northam Close"/>
    <s v="UNC"/>
    <x v="5"/>
    <s v="2426512"/>
    <x v="3"/>
    <d v="2024-04-03T00:00:00"/>
    <d v="2024-05-01T00:00:00"/>
    <n v="672.99999999994179"/>
    <n v="16.457644873701277"/>
    <n v="8.5895850071509798"/>
    <n v="0.80500000000000005"/>
    <m/>
    <n v="2"/>
    <m/>
  </r>
  <r>
    <s v="Bridge Road"/>
    <s v="BDG"/>
    <x v="6"/>
    <s v="2426513"/>
    <x v="3"/>
    <d v="2024-04-03T00:00:00"/>
    <d v="2024-05-01T00:00:00"/>
    <n v="673.1166666666395"/>
    <n v="19.480021293981522"/>
    <n v="10.167025727547768"/>
    <n v="0.95299999999999996"/>
    <m/>
    <n v="2"/>
    <m/>
  </r>
  <r>
    <s v="Bridge Road 2"/>
    <s v="BDG2"/>
    <x v="7"/>
    <s v="2426514"/>
    <x v="3"/>
    <d v="2024-04-03T00:00:00"/>
    <d v="2024-05-01T00:00:00"/>
    <n v="673.1333333333605"/>
    <n v="30.558143507971433"/>
    <n v="15.948926674306595"/>
    <n v="1.4950000000000001"/>
    <m/>
    <n v="2"/>
    <m/>
  </r>
  <r>
    <s v="Oakhill 2 (Bridge)"/>
    <s v="OH2"/>
    <x v="9"/>
    <s v="2426515"/>
    <x v="3"/>
    <d v="2024-04-03T00:00:00"/>
    <d v="2024-05-01T00:00:00"/>
    <n v="673.1166666666395"/>
    <n v="42.762019461709706"/>
    <n v="22.318381764984188"/>
    <n v="2.0920000000000001"/>
    <m/>
    <n v="2"/>
    <m/>
  </r>
  <r>
    <s v="Oakhill (Prov)"/>
    <s v="OH"/>
    <x v="8"/>
    <s v="2426516"/>
    <x v="3"/>
    <d v="2024-04-03T00:00:00"/>
    <d v="2024-05-01T00:00:00"/>
    <n v="673.1166666666395"/>
    <n v="28.106011835492751"/>
    <n v="14.669108473639223"/>
    <n v="1.375"/>
    <m/>
    <n v="2"/>
    <m/>
  </r>
  <r>
    <s v="Providence Hill 2"/>
    <s v="PH2"/>
    <x v="12"/>
    <n v="2426517"/>
    <x v="3"/>
    <d v="2024-04-03T00:00:00"/>
    <d v="2024-05-01T00:00:00"/>
    <n v="673.18333333334886"/>
    <n v="19.702917976776551"/>
    <n v="10.283360113140162"/>
    <n v="0.96399999999999997"/>
    <s v="outlier/error/swap as twice lower than usual for this site"/>
    <n v="2"/>
    <m/>
  </r>
  <r>
    <s v="Providence Hill 1"/>
    <s v="PH1"/>
    <x v="10"/>
    <s v="2426518"/>
    <x v="3"/>
    <d v="2024-04-03T00:00:00"/>
    <d v="2024-05-01T00:00:00"/>
    <n v="673.16666666662786"/>
    <n v="22.013037385492726"/>
    <n v="11.489059178232113"/>
    <n v="1.077"/>
    <m/>
    <n v="2"/>
    <m/>
  </r>
  <r>
    <s v="Providence Hill 3"/>
    <s v="PH3"/>
    <x v="11"/>
    <s v="2426519"/>
    <x v="3"/>
    <d v="2024-04-03T00:00:00"/>
    <d v="2024-05-01T00:00:00"/>
    <n v="673.16666666680248"/>
    <n v="21.420300074271491"/>
    <n v="11.179697324776352"/>
    <n v="1.048"/>
    <m/>
    <n v="2"/>
    <m/>
  </r>
  <r>
    <s v="Hamble Lane 2 (Tesco)"/>
    <s v="HL2"/>
    <x v="13"/>
    <s v="2426520"/>
    <x v="3"/>
    <d v="2024-04-03T00:00:00"/>
    <d v="2024-05-01T00:00:00"/>
    <n v="673.38333333330229"/>
    <n v="34.285971833776301"/>
    <n v="17.894557324517905"/>
    <n v="1.6779999999999999"/>
    <m/>
    <n v="2"/>
    <m/>
  </r>
  <r>
    <s v="Hamble Lane (Woodlands)"/>
    <s v="HL"/>
    <x v="14"/>
    <s v="2426521"/>
    <x v="3"/>
    <d v="2024-04-03T00:00:00"/>
    <d v="2024-05-01T00:00:00"/>
    <n v="673.38333333330229"/>
    <n v="28.054016285920657"/>
    <n v="14.64197092167049"/>
    <n v="1.373"/>
    <m/>
    <n v="2"/>
    <m/>
  </r>
  <r>
    <s v="Hamble Corner Fruit Farm"/>
    <s v="HCF"/>
    <x v="15"/>
    <s v="2426522"/>
    <x v="3"/>
    <d v="2024-04-03T00:00:00"/>
    <d v="2024-05-01T00:00:00"/>
    <n v="673.40000000002328"/>
    <n v="28.482396792395804"/>
    <n v="14.865551561793218"/>
    <n v="1.3939999999999999"/>
    <m/>
    <n v="2"/>
    <m/>
  </r>
  <r>
    <s v="Hamble Lane 4"/>
    <s v="HL4"/>
    <x v="16"/>
    <s v="2426523"/>
    <x v="3"/>
    <d v="2024-04-03T00:00:00"/>
    <d v="2024-05-01T00:00:00"/>
    <n v="673.38333333330229"/>
    <n v="16.570871964953863"/>
    <n v="8.6486805662598449"/>
    <n v="0.81100000000000005"/>
    <m/>
    <n v="3"/>
    <m/>
  </r>
  <r>
    <s v="Hamble Primary School"/>
    <s v="HPS"/>
    <x v="59"/>
    <s v="2426524"/>
    <x v="3"/>
    <d v="2024-04-03T00:00:00"/>
    <d v="2024-05-01T00:00:00"/>
    <n v="673.3666666665813"/>
    <n v="21.965632889463702"/>
    <n v="11.46431779199567"/>
    <n v="1.075"/>
    <m/>
    <n v="3"/>
    <m/>
  </r>
  <r>
    <s v="Hound Parish Office"/>
    <s v="HPO"/>
    <x v="17"/>
    <s v="2426525"/>
    <x v="3"/>
    <d v="2024-04-03T00:00:00"/>
    <d v="2024-05-01T00:00:00"/>
    <n v="673.40000000002328"/>
    <n v="14.547680427679923"/>
    <n v="7.5927350875156181"/>
    <n v="0.71199999999999997"/>
    <m/>
    <n v="3"/>
    <m/>
  </r>
  <r>
    <s v="Swaythling road"/>
    <s v="SWA"/>
    <x v="18"/>
    <s v="2426526"/>
    <x v="3"/>
    <d v="2024-04-03T00:00:00"/>
    <d v="2024-05-01T00:00:00"/>
    <n v="673.45000000001164"/>
    <n v="22.187651644516656"/>
    <n v="11.580193968954413"/>
    <n v="1.0860000000000001"/>
    <m/>
    <n v="4"/>
    <m/>
  </r>
  <r>
    <s v="Allington Lane"/>
    <s v="AL"/>
    <x v="19"/>
    <s v="2426527"/>
    <x v="3"/>
    <d v="2024-04-03T00:00:00"/>
    <d v="2024-05-01T00:00:00"/>
    <n v="673.43333333329065"/>
    <n v="16.324468148295843"/>
    <n v="8.5200773216575385"/>
    <n v="0.79900000000000004"/>
    <s v="lowest by year result and (consistently?) lower than background?"/>
    <n v="4"/>
    <m/>
  </r>
  <r>
    <s v="Jukes Walk"/>
    <s v="JW"/>
    <x v="20"/>
    <s v="2426528"/>
    <x v="3"/>
    <d v="2024-04-03T00:00:00"/>
    <d v="2024-05-01T00:00:00"/>
    <n v="673.70000000012806"/>
    <n v="15.480662015731063"/>
    <n v="8.0796774612375071"/>
    <n v="0.75800000000000001"/>
    <s v="lowest by year result"/>
    <n v="4"/>
    <m/>
  </r>
  <r>
    <s v="Botley Road"/>
    <s v="BOT"/>
    <x v="21"/>
    <s v="2426529"/>
    <x v="3"/>
    <d v="2024-04-03T00:00:00"/>
    <d v="2024-05-01T00:00:00"/>
    <n v="673.66666666668607"/>
    <n v="23.058749628895921"/>
    <n v="12.034838010906013"/>
    <n v="1.129"/>
    <m/>
    <n v="4"/>
    <m/>
  </r>
  <r>
    <s v="Fair Oak Road/Sandy Lane"/>
    <s v="FORSL"/>
    <x v="23"/>
    <s v="2426531"/>
    <x v="3"/>
    <d v="2024-04-03T00:00:00"/>
    <d v="2024-05-01T00:00:00"/>
    <n v="673.59999999997672"/>
    <n v="23.122309976247827"/>
    <n v="12.068011469857948"/>
    <n v="1.1319999999999999"/>
    <m/>
    <n v="5"/>
    <m/>
  </r>
  <r>
    <s v="Fair Oak Road"/>
    <s v="FOR"/>
    <x v="24"/>
    <s v="2426532"/>
    <x v="3"/>
    <d v="2024-04-03T00:00:00"/>
    <d v="2024-05-01T00:00:00"/>
    <n v="673.71666666667443"/>
    <n v="14.540842589614655"/>
    <n v="7.5891662785045177"/>
    <n v="0.71199999999999997"/>
    <m/>
    <n v="5"/>
    <m/>
  </r>
  <r>
    <s v="Bishopstoke Road"/>
    <s v="BR"/>
    <x v="25"/>
    <s v="2426533"/>
    <x v="3"/>
    <d v="2024-04-04T00:00:00"/>
    <d v="2024-05-01T00:00:00"/>
    <n v="647.68333333334886"/>
    <n v="28.529894238438882"/>
    <n v="14.890341460563091"/>
    <n v="1.343"/>
    <m/>
    <n v="5"/>
    <m/>
  </r>
  <r>
    <s v="Bishopstoke Road 2"/>
    <s v="BR2"/>
    <x v="26"/>
    <s v="2426534"/>
    <x v="3"/>
    <d v="2024-04-03T00:00:00"/>
    <d v="2024-05-01T00:00:00"/>
    <n v="673.64999999996508"/>
    <n v="26.531494099311104"/>
    <n v="13.847335124901411"/>
    <n v="1.2989999999999999"/>
    <m/>
    <n v="5"/>
    <m/>
  </r>
  <r>
    <s v="Mill Street"/>
    <s v="MS"/>
    <x v="28"/>
    <s v="2426536"/>
    <x v="3"/>
    <d v="2024-04-03T00:00:00"/>
    <d v="2024-05-01T00:00:00"/>
    <n v="673.69999999995343"/>
    <n v="25.630911384891185"/>
    <n v="13.377302392949471"/>
    <n v="1.2549999999999999"/>
    <s v="lowest by year result"/>
    <n v="5"/>
    <m/>
  </r>
  <r>
    <s v="Campbell Road 4"/>
    <s v="CR4"/>
    <x v="29"/>
    <s v="2426537"/>
    <x v="3"/>
    <d v="2024-04-03T00:00:00"/>
    <d v="2024-05-01T00:00:00"/>
    <n v="673.71666666667443"/>
    <n v="19.66689805308836"/>
    <n v="10.264560570505408"/>
    <n v="0.96299999999999997"/>
    <m/>
    <n v="5"/>
    <m/>
  </r>
  <r>
    <s v="Campbell Road 3"/>
    <s v="CR3"/>
    <x v="30"/>
    <s v="2426538"/>
    <x v="3"/>
    <d v="2024-04-03T00:00:00"/>
    <d v="2024-05-01T00:00:00"/>
    <n v="673.71666666667443"/>
    <n v="11.171124854661823"/>
    <n v="5.8304409471095111"/>
    <n v="0.54700000000000004"/>
    <m/>
    <n v="5"/>
    <m/>
  </r>
  <r>
    <s v="Campbell Road"/>
    <s v="CR"/>
    <x v="31"/>
    <s v="2426539"/>
    <x v="3"/>
    <d v="2024-04-03T00:00:00"/>
    <d v="2024-05-01T00:00:00"/>
    <n v="673.66666666651145"/>
    <n v="33.475013854535177"/>
    <n v="17.471301594225039"/>
    <n v="1.639"/>
    <m/>
    <n v="5"/>
    <m/>
  </r>
  <r>
    <s v="Southampton Road Analyser (A)"/>
    <s v="SRAN(A)"/>
    <x v="32"/>
    <s v="2426540"/>
    <x v="3"/>
    <d v="2024-04-03T00:00:00"/>
    <d v="2024-05-02T00:00:00"/>
    <n v="695.68333333334886"/>
    <n v="28.301855250232954"/>
    <n v="14.77132319949528"/>
    <n v="1.431"/>
    <m/>
    <n v="5"/>
    <m/>
  </r>
  <r>
    <s v="Southampton Road Analyser (B)"/>
    <s v="SRAN(B)"/>
    <x v="33"/>
    <s v="2426541"/>
    <x v="3"/>
    <d v="2024-04-03T00:00:00"/>
    <d v="2024-05-02T00:00:00"/>
    <n v="695.68333333334886"/>
    <n v="27.550303538486723"/>
    <n v="14.379072828020211"/>
    <n v="1.393"/>
    <m/>
    <n v="5"/>
    <m/>
  </r>
  <r>
    <s v="Southampton Road Analyser (C)"/>
    <s v="SRAN(C)"/>
    <x v="34"/>
    <s v="2426542"/>
    <x v="3"/>
    <d v="2024-04-03T00:00:00"/>
    <d v="2024-05-02T00:00:00"/>
    <n v="695.68333333334886"/>
    <n v="26.620752737116391"/>
    <n v="13.893921052774735"/>
    <n v="1.3460000000000001"/>
    <m/>
    <n v="5"/>
    <m/>
  </r>
  <r>
    <s v="Chestnut Avenue"/>
    <s v="CA"/>
    <x v="35"/>
    <s v="2426543"/>
    <x v="3"/>
    <d v="2024-04-03T00:00:00"/>
    <d v="2024-05-01T00:00:00"/>
    <n v="673.58333333325572"/>
    <n v="18.833301496971117"/>
    <n v="9.8294892990454681"/>
    <n v="0.92200000000000004"/>
    <m/>
    <n v="6"/>
    <m/>
  </r>
  <r>
    <s v="Southampton Road 1"/>
    <s v="SR1"/>
    <x v="36"/>
    <s v="2426544"/>
    <x v="3"/>
    <d v="2024-04-03T00:00:00"/>
    <d v="2024-05-01T00:00:00"/>
    <n v="673.61666666669771"/>
    <n v="37.868994729938628"/>
    <n v="19.764611028151684"/>
    <n v="1.8540000000000001"/>
    <m/>
    <n v="6"/>
    <m/>
  </r>
  <r>
    <s v="The Point (A)"/>
    <s v="TP(A)"/>
    <x v="38"/>
    <s v="2426546"/>
    <x v="3"/>
    <d v="2024-04-03T00:00:00"/>
    <d v="2024-05-01T00:00:00"/>
    <n v="673.64999999996508"/>
    <n v="16.421340458696022"/>
    <n v="8.570636982617966"/>
    <n v="0.80400000000000005"/>
    <m/>
    <n v="6"/>
    <m/>
  </r>
  <r>
    <s v="The Point (B)"/>
    <s v="TP(B)"/>
    <x v="39"/>
    <s v="2426547"/>
    <x v="3"/>
    <d v="2024-04-03T00:00:00"/>
    <d v="2024-05-01T00:00:00"/>
    <n v="673.64999999996508"/>
    <n v="15.910726638462934"/>
    <n v="8.3041370764420321"/>
    <n v="0.77900000000000003"/>
    <m/>
    <n v="6"/>
    <m/>
  </r>
  <r>
    <s v="The Point (C)"/>
    <s v="TP(C)"/>
    <x v="40"/>
    <s v="2426548"/>
    <x v="3"/>
    <d v="2024-04-03T00:00:00"/>
    <d v="2024-05-01T00:00:00"/>
    <n v="673.64999999996508"/>
    <n v="16.319217694649403"/>
    <n v="8.5173370013827778"/>
    <n v="0.79900000000000004"/>
    <m/>
    <n v="6"/>
    <m/>
  </r>
  <r>
    <s v="leigh road/Pluto Road"/>
    <s v="LRPR"/>
    <x v="41"/>
    <s v="2426549"/>
    <x v="3"/>
    <d v="2024-04-03T00:00:00"/>
    <d v="2024-05-01T00:00:00"/>
    <n v="673.53333333326736"/>
    <n v="20.734512026132879"/>
    <n v="10.821770368545344"/>
    <n v="1.0149999999999999"/>
    <m/>
    <n v="6"/>
    <m/>
  </r>
  <r>
    <s v="Oxburgh Close"/>
    <s v="OX"/>
    <x v="42"/>
    <s v="2426550"/>
    <x v="3"/>
    <d v="2024-04-03T00:00:00"/>
    <d v="2024-05-01T00:00:00"/>
    <n v="673.48333333327901"/>
    <n v="12.278193966691578"/>
    <n v="6.4082431976469616"/>
    <n v="0.60099999999999998"/>
    <s v="lowest by year result (by 30% when compared with Jan)"/>
    <n v="6"/>
    <m/>
  </r>
  <r>
    <s v="Hadleigh Gardens"/>
    <s v="HG"/>
    <x v="43"/>
    <s v="2426551"/>
    <x v="3"/>
    <d v="2024-04-03T00:00:00"/>
    <d v="2024-05-01T00:00:00"/>
    <n v="673.5"/>
    <n v="12.625184855233853"/>
    <n v="6.5893449140051423"/>
    <n v="0.61799999999999999"/>
    <s v="lowest by year result"/>
    <n v="6"/>
    <m/>
  </r>
  <r>
    <s v="Woodside Avenue"/>
    <s v="WA"/>
    <x v="44"/>
    <s v="2426552"/>
    <x v="3"/>
    <d v="2024-04-03T00:00:00"/>
    <d v="2024-05-01T00:00:00"/>
    <n v="673.48333333327901"/>
    <n v="26.721926303548397"/>
    <n v="13.946725628156784"/>
    <n v="1.3080000000000001"/>
    <m/>
    <n v="6"/>
    <m/>
  </r>
  <r>
    <s v="Belmont Road"/>
    <s v="BEL"/>
    <x v="45"/>
    <s v="2426553"/>
    <x v="3"/>
    <d v="2024-04-03T00:00:00"/>
    <d v="2024-05-01T00:00:00"/>
    <n v="673.5"/>
    <n v="15.199251670378619"/>
    <n v="7.9328035857925991"/>
    <n v="0.74399999999999999"/>
    <s v="lowest by year result"/>
    <n v="6"/>
    <m/>
  </r>
  <r>
    <s v="Leigh Road/J13"/>
    <s v="LR13"/>
    <x v="46"/>
    <s v="2426554"/>
    <x v="3"/>
    <d v="2024-04-03T00:00:00"/>
    <d v="2024-05-01T00:00:00"/>
    <n v="673.54999999998836"/>
    <n v="30.008122633806476"/>
    <n v="15.661859412216325"/>
    <n v="1.4690000000000001"/>
    <m/>
    <n v="6"/>
    <m/>
  </r>
  <r>
    <s v="Steele Close (A)"/>
    <s v="SC(A)"/>
    <x v="47"/>
    <s v="2426555"/>
    <x v="3"/>
    <d v="2024-04-03T00:00:00"/>
    <d v="2024-05-01T00:00:00"/>
    <n v="673.54999999998836"/>
    <n v="17.200026724074235"/>
    <n v="8.9770494384521058"/>
    <n v="0.84199999999999997"/>
    <m/>
    <n v="6"/>
    <m/>
  </r>
  <r>
    <s v="Steele Close (B)"/>
    <s v="SC(B)"/>
    <x v="48"/>
    <s v="2426556"/>
    <x v="3"/>
    <d v="2024-04-03T00:00:00"/>
    <d v="2024-05-01T00:00:00"/>
    <n v="673.54999999998836"/>
    <n v="15.443254398337436"/>
    <n v="8.0601536525769504"/>
    <n v="0.75600000000000001"/>
    <m/>
    <n v="6"/>
    <m/>
  </r>
  <r>
    <s v="Steele Close (C)"/>
    <s v="SC(C)"/>
    <x v="49"/>
    <s v="2426557"/>
    <x v="3"/>
    <d v="2024-04-03T00:00:00"/>
    <d v="2024-05-01T00:00:00"/>
    <n v="673.54999999998836"/>
    <n v="17.097888798159303"/>
    <n v="8.9237415439244803"/>
    <n v="0.83699999999999997"/>
    <m/>
    <n v="6"/>
    <m/>
  </r>
  <r>
    <s v="Medina Close"/>
    <s v="MC"/>
    <x v="50"/>
    <s v="2426558"/>
    <x v="3"/>
    <d v="2024-04-03T00:00:00"/>
    <d v="2024-05-01T00:00:00"/>
    <n v="673.53333333344199"/>
    <n v="16.240332079577705"/>
    <n v="8.4761649684643565"/>
    <n v="0.79500000000000004"/>
    <m/>
    <n v="7"/>
    <m/>
  </r>
  <r>
    <s v="Porteous Crescent (A)"/>
    <s v="PC(A)"/>
    <x v="51"/>
    <s v="2426559"/>
    <x v="3"/>
    <d v="2024-04-03T00:00:00"/>
    <d v="2024-05-01T00:00:00"/>
    <n v="673.56666666670935"/>
    <n v="16.627642896025076"/>
    <n v="8.6783104885308333"/>
    <n v="0.81399999999999995"/>
    <m/>
    <n v="7"/>
    <m/>
  </r>
  <r>
    <s v="Nuffield Hospital"/>
    <s v="NH"/>
    <x v="52"/>
    <s v="2426560"/>
    <x v="3"/>
    <d v="2024-04-03T00:00:00"/>
    <d v="2024-05-01T00:00:00"/>
    <n v="673.61666666669771"/>
    <n v="13.930234307345279"/>
    <n v="7.270477195900459"/>
    <n v="0.68200000000000005"/>
    <s v="lowest by year result (by 30% when compared with Jan)"/>
    <n v="8"/>
    <m/>
  </r>
  <r>
    <s v="Ashdown Road"/>
    <s v="AR"/>
    <x v="53"/>
    <s v="2426561"/>
    <x v="3"/>
    <d v="2024-04-03T00:00:00"/>
    <d v="2024-05-01T00:00:00"/>
    <n v="673.66666666668607"/>
    <n v="5.780005442849907"/>
    <n v="3.0167043021137303"/>
    <n v="0.28299999999999997"/>
    <m/>
    <n v="8"/>
    <m/>
  </r>
  <r>
    <s v="Chestnut Close"/>
    <s v="CC"/>
    <x v="54"/>
    <s v="2426562"/>
    <x v="3"/>
    <d v="2024-04-03T00:00:00"/>
    <d v="2024-05-01T00:00:00"/>
    <n v="673.6333333334187"/>
    <n v="17.912775990892875"/>
    <n v="9.3490480119482644"/>
    <n v="0.877"/>
    <m/>
    <n v="8"/>
    <m/>
  </r>
  <r>
    <s v="Sparrow Square"/>
    <s v="SSQ"/>
    <x v="55"/>
    <s v="2426563"/>
    <x v="3"/>
    <d v="2024-04-03T00:00:00"/>
    <d v="2024-05-01T00:00:00"/>
    <n v="673.6500000001397"/>
    <n v="17.034077042971305"/>
    <n v="8.8904368700267771"/>
    <n v="0.83399999999999996"/>
    <m/>
    <n v="8"/>
    <m/>
  </r>
  <r>
    <s v="Dove Dale"/>
    <s v="DD (A)"/>
    <x v="56"/>
    <s v="2426564"/>
    <x v="3"/>
    <d v="2024-04-03T00:00:00"/>
    <d v="2024-05-01T00:00:00"/>
    <n v="673.6333333334187"/>
    <n v="21.303335642532801"/>
    <n v="11.118651170424219"/>
    <n v="1.0429999999999999"/>
    <m/>
    <n v="1"/>
    <m/>
  </r>
  <r>
    <s v="Passfield Avenue"/>
    <s v="PA"/>
    <x v="57"/>
    <s v="2426565"/>
    <x v="3"/>
    <d v="2024-04-03T00:00:00"/>
    <d v="2024-05-01T00:00:00"/>
    <n v="673.66666666668607"/>
    <n v="18.688003463631329"/>
    <n v="9.753655252417186"/>
    <n v="0.91500000000000004"/>
    <s v="lowest by year result (by 50% when compared with Jan)"/>
    <n v="1"/>
    <m/>
  </r>
  <r>
    <s v="High Street Botley"/>
    <s v="HSB"/>
    <x v="1"/>
    <s v="2444355"/>
    <x v="4"/>
    <d v="2024-05-01T00:00:00"/>
    <d v="2024-06-05T00:00:00"/>
    <n v="839.29999999998836"/>
    <n v="28.852424639581002"/>
    <n v="15.058676742996349"/>
    <n v="1.76"/>
    <m/>
    <n v="1"/>
    <m/>
  </r>
  <r>
    <s v="High Street Botley 2 (A)"/>
    <s v="HSB2A"/>
    <x v="2"/>
    <s v="2444356"/>
    <x v="4"/>
    <d v="2024-05-02T00:00:00"/>
    <d v="2024-06-05T00:00:00"/>
    <n v="812.91666666674428"/>
    <n v="23.966471348024363"/>
    <n v="12.5085967369647"/>
    <n v="1.4159999999999999"/>
    <m/>
    <n v="1"/>
    <m/>
  </r>
  <r>
    <s v="Kings Copse Avenue"/>
    <s v="KCA"/>
    <x v="3"/>
    <s v="2444357"/>
    <x v="4"/>
    <d v="2024-05-01T00:00:00"/>
    <d v="2024-06-05T00:00:00"/>
    <n v="839.25"/>
    <n v="25.345742031575814"/>
    <n v="13.228466613557314"/>
    <n v="1.546"/>
    <m/>
    <n v="1"/>
    <m/>
  </r>
  <r>
    <s v="Grange Road"/>
    <s v="GR"/>
    <x v="4"/>
    <s v="2444358"/>
    <x v="4"/>
    <d v="2024-05-01T00:00:00"/>
    <d v="2024-06-05T00:00:00"/>
    <n v="839.21666666655801"/>
    <n v="21.329961273412486"/>
    <n v="11.132547637480421"/>
    <n v="1.3009999999999999"/>
    <s v="Contained spider/web. Results may be compromised"/>
    <n v="1"/>
    <m/>
  </r>
  <r>
    <s v="Pavilion Road"/>
    <s v="PAV"/>
    <x v="58"/>
    <s v="2444359"/>
    <x v="4"/>
    <d v="2024-05-01T00:00:00"/>
    <d v="2024-06-05T00:00:00"/>
    <n v="839.21666666655801"/>
    <n v="12.689769427841096"/>
    <n v="6.6230529372865847"/>
    <n v="0.77400000000000002"/>
    <m/>
    <n v="2"/>
    <m/>
  </r>
  <r>
    <s v="Winchester Street Railway Bridge"/>
    <s v="WSRB"/>
    <x v="0"/>
    <s v="2444360"/>
    <x v="4"/>
    <d v="2024-05-01T00:00:00"/>
    <d v="2024-06-05T00:00:00"/>
    <n v="839.33333333325572"/>
    <n v="11.524118745036807"/>
    <n v="6.0146757541945757"/>
    <n v="0.70299999999999996"/>
    <m/>
    <n v="2"/>
    <m/>
  </r>
  <r>
    <s v="Upper Northam Close"/>
    <s v="UNC"/>
    <x v="5"/>
    <s v="2444361"/>
    <x v="4"/>
    <d v="2024-05-01T00:00:00"/>
    <d v="2024-06-05T00:00:00"/>
    <n v="839.21666666673264"/>
    <n v="15.329372629236378"/>
    <n v="8.0007164035680471"/>
    <n v="0.93500000000000005"/>
    <m/>
    <n v="2"/>
    <m/>
  </r>
  <r>
    <s v="Bridge Road"/>
    <s v="BDG"/>
    <x v="6"/>
    <s v="2444362"/>
    <x v="4"/>
    <d v="2024-05-01T00:00:00"/>
    <d v="2024-06-05T00:00:00"/>
    <n v="839.11666666675592"/>
    <n v="19.610817724986493"/>
    <n v="10.235291088197544"/>
    <n v="1.196"/>
    <m/>
    <n v="2"/>
    <m/>
  </r>
  <r>
    <s v="Bridge Road 2"/>
    <s v="BDG2"/>
    <x v="7"/>
    <s v="2444363"/>
    <x v="4"/>
    <d v="2024-05-01T00:00:00"/>
    <d v="2024-06-05T00:00:00"/>
    <n v="839.10000000003492"/>
    <n v="33.844090096530593"/>
    <n v="17.663930113011791"/>
    <n v="2.0640000000000001"/>
    <m/>
    <n v="2"/>
    <m/>
  </r>
  <r>
    <s v="Oakhill 2 (Bridge)"/>
    <s v="OH2"/>
    <x v="9"/>
    <s v="2444364"/>
    <x v="4"/>
    <d v="2024-05-01T00:00:00"/>
    <d v="2024-06-05T00:00:00"/>
    <n v="839.11666666675592"/>
    <n v="39.861118636657331"/>
    <n v="20.804341668401531"/>
    <n v="2.431"/>
    <m/>
    <n v="2"/>
    <m/>
  </r>
  <r>
    <s v="Oakhill (Prov)"/>
    <s v="OH"/>
    <x v="8"/>
    <s v="2444365"/>
    <x v="4"/>
    <d v="2024-05-01T00:00:00"/>
    <d v="2024-06-05T00:00:00"/>
    <n v="839.11666666675592"/>
    <n v="23.578892883386768"/>
    <n v="12.306311525775975"/>
    <n v="1.4379999999999999"/>
    <m/>
    <n v="2"/>
    <m/>
  </r>
  <r>
    <s v="Providence Hill 2"/>
    <s v="PH2"/>
    <x v="12"/>
    <s v="2444366"/>
    <x v="4"/>
    <d v="2024-05-01T00:00:00"/>
    <d v="2024-06-05T00:00:00"/>
    <n v="839.00000000005821"/>
    <n v="33.602134684145462"/>
    <n v="17.537648582539386"/>
    <n v="2.0489999999999999"/>
    <m/>
    <n v="2"/>
    <m/>
  </r>
  <r>
    <s v="Providence Hill 1"/>
    <s v="PH1"/>
    <x v="10"/>
    <s v="2444367"/>
    <x v="4"/>
    <d v="2024-05-01T00:00:00"/>
    <d v="2024-06-05T00:00:00"/>
    <n v="838.99999999988358"/>
    <n v="26.107661501791465"/>
    <n v="13.626128132459012"/>
    <n v="1.5920000000000001"/>
    <m/>
    <n v="2"/>
    <m/>
  </r>
  <r>
    <s v="Providence Hill 3"/>
    <s v="PH3"/>
    <x v="11"/>
    <s v="2444368"/>
    <x v="4"/>
    <d v="2024-05-01T00:00:00"/>
    <d v="2024-06-05T00:00:00"/>
    <n v="838.99999999988358"/>
    <n v="20.925487485104217"/>
    <n v="10.921444407674436"/>
    <n v="1.276"/>
    <m/>
    <n v="2"/>
    <m/>
  </r>
  <r>
    <s v="Hamble Lane 2 (Tesco)"/>
    <s v="HL2"/>
    <x v="13"/>
    <s v="2444369"/>
    <x v="4"/>
    <d v="2024-05-01T00:00:00"/>
    <d v="2024-06-05T00:00:00"/>
    <n v="838.86666666681413"/>
    <n v="33.230232059121548"/>
    <n v="17.343544916034212"/>
    <n v="2.0259999999999998"/>
    <m/>
    <n v="2"/>
    <m/>
  </r>
  <r>
    <s v="Hamble Lane (Woodlands)"/>
    <s v="HL"/>
    <x v="14"/>
    <s v="2444370"/>
    <x v="4"/>
    <d v="2024-05-01T00:00:00"/>
    <d v="2024-06-05T00:00:00"/>
    <n v="838.8666666666395"/>
    <n v="24.274799332433432"/>
    <n v="12.669519484568598"/>
    <n v="1.48"/>
    <m/>
    <n v="2"/>
    <m/>
  </r>
  <r>
    <s v="Hamble Corner Fruit Farm"/>
    <s v="HCF"/>
    <x v="15"/>
    <s v="2444371"/>
    <x v="4"/>
    <d v="2024-05-01T00:00:00"/>
    <d v="2024-06-05T00:00:00"/>
    <n v="838.81666666665114"/>
    <n v="25.686893043772457"/>
    <n v="13.406520377751805"/>
    <n v="1.5660000000000001"/>
    <m/>
    <n v="2"/>
    <m/>
  </r>
  <r>
    <s v="Hamble Lane 4"/>
    <s v="HL4"/>
    <x v="16"/>
    <s v="2444372"/>
    <x v="4"/>
    <d v="2024-05-01T00:00:00"/>
    <d v="2024-06-05T00:00:00"/>
    <n v="838.85000000009313"/>
    <n v="16.435021755973619"/>
    <n v="8.577777534432995"/>
    <n v="1.002"/>
    <m/>
    <n v="3"/>
    <m/>
  </r>
  <r>
    <s v="Hamble Primary School"/>
    <s v="HPS"/>
    <x v="59"/>
    <s v="2444373"/>
    <x v="4"/>
    <d v="2024-05-01T00:00:00"/>
    <d v="2024-06-05T00:00:00"/>
    <n v="838.83333333337214"/>
    <n v="20.273543413470154"/>
    <n v="10.581181322270435"/>
    <n v="1.236"/>
    <m/>
    <n v="3"/>
    <m/>
  </r>
  <r>
    <s v="Hound Parish Office"/>
    <s v="HPO"/>
    <x v="17"/>
    <s v="2444374"/>
    <x v="4"/>
    <d v="2024-05-01T00:00:00"/>
    <d v="2024-06-05T00:00:00"/>
    <n v="838.76666666666279"/>
    <n v="15.255577633827517"/>
    <n v="7.9622012702648837"/>
    <n v="0.93"/>
    <m/>
    <n v="3"/>
    <m/>
  </r>
  <r>
    <s v="Swaythling road"/>
    <s v="SWA"/>
    <x v="18"/>
    <s v="2444375"/>
    <x v="4"/>
    <d v="2024-05-01T00:00:00"/>
    <d v="2024-06-05T00:00:00"/>
    <n v="838.76666666666279"/>
    <n v="21.095347136669016"/>
    <n v="11.010097670495311"/>
    <n v="1.286"/>
    <m/>
    <n v="4"/>
    <m/>
  </r>
  <r>
    <s v="Allington Lane"/>
    <s v="AL"/>
    <x v="19"/>
    <s v="2444376"/>
    <x v="4"/>
    <d v="2024-05-01T00:00:00"/>
    <d v="2024-06-05T00:00:00"/>
    <n v="838.71666666667443"/>
    <n v="18.09452178924133"/>
    <n v="9.443904900439108"/>
    <n v="1.103"/>
    <m/>
    <n v="4"/>
    <m/>
  </r>
  <r>
    <s v="Jukes Walk"/>
    <s v="JW"/>
    <x v="20"/>
    <s v="2444377"/>
    <x v="4"/>
    <d v="2024-05-01T00:00:00"/>
    <d v="2024-06-05T00:00:00"/>
    <n v="838.43333333329065"/>
    <n v="16.229854490518857"/>
    <n v="8.4706964981831199"/>
    <n v="0.98899999999999999"/>
    <s v="Contained spider/web. Results may be compromised"/>
    <n v="4"/>
    <m/>
  </r>
  <r>
    <s v="Botley Road"/>
    <s v="BOT"/>
    <x v="21"/>
    <s v="2444378"/>
    <x v="4"/>
    <d v="2024-05-01T00:00:00"/>
    <d v="2024-06-05T00:00:00"/>
    <n v="838.46666666673264"/>
    <n v="25.188914287984023"/>
    <n v="13.146614972851786"/>
    <n v="1.5349999999999999"/>
    <m/>
    <n v="4"/>
    <m/>
  </r>
  <r>
    <s v="Wyvern School"/>
    <s v="WYV"/>
    <x v="22"/>
    <s v="2444379"/>
    <x v="4"/>
    <d v="2024-05-02T00:00:00"/>
    <d v="2024-06-05T00:00:00"/>
    <n v="814.61666666669771"/>
    <n v="25.791263375410765"/>
    <n v="13.460993410965953"/>
    <n v="1.5269999999999999"/>
    <m/>
    <n v="5"/>
    <m/>
  </r>
  <r>
    <s v="Fair Oak Road/Sandy Lane"/>
    <s v="FORSL"/>
    <x v="23"/>
    <s v="2444380"/>
    <x v="4"/>
    <d v="2024-05-01T00:00:00"/>
    <d v="2024-06-05T00:00:00"/>
    <n v="838.51666666672099"/>
    <n v="26.122710341673091"/>
    <n v="13.633982433023535"/>
    <n v="1.5920000000000001"/>
    <m/>
    <n v="5"/>
    <m/>
  </r>
  <r>
    <s v="Fair Oak Road"/>
    <s v="FOR"/>
    <x v="24"/>
    <s v="2444381"/>
    <x v="4"/>
    <d v="2024-05-01T00:00:00"/>
    <d v="2024-06-05T00:00:00"/>
    <n v="838.40000000002328"/>
    <n v="14.999673187022484"/>
    <n v="7.8286394504292716"/>
    <n v="0.91400000000000003"/>
    <m/>
    <n v="5"/>
    <m/>
  </r>
  <r>
    <s v="Bishopstoke Road"/>
    <s v="BR"/>
    <x v="25"/>
    <s v="2444382"/>
    <x v="4"/>
    <d v="2024-05-01T00:00:00"/>
    <d v="2024-06-05T00:00:00"/>
    <n v="838.38333333330229"/>
    <n v="28.752680357037423"/>
    <n v="15.006618140416192"/>
    <n v="1.752"/>
    <m/>
    <n v="5"/>
    <m/>
  </r>
  <r>
    <s v="Bishopstoke Road 2"/>
    <s v="BR2"/>
    <x v="26"/>
    <s v="2444383"/>
    <x v="4"/>
    <d v="2024-05-01T00:00:00"/>
    <d v="2024-06-05T00:00:00"/>
    <n v="838.33333333331393"/>
    <n v="22.928019483101924"/>
    <n v="11.966607245877832"/>
    <n v="1.397"/>
    <m/>
    <n v="5"/>
    <m/>
  </r>
  <r>
    <s v="Twyford Road"/>
    <s v="TWY"/>
    <x v="27"/>
    <s v="2444384"/>
    <x v="4"/>
    <d v="2024-05-02T00:00:00"/>
    <d v="2024-06-05T00:00:00"/>
    <n v="816.33333333319752"/>
    <n v="20.461526337283928"/>
    <n v="10.679293495450903"/>
    <n v="1.214"/>
    <m/>
    <n v="5"/>
    <m/>
  </r>
  <r>
    <s v="Mill Street"/>
    <s v="MS"/>
    <x v="28"/>
    <s v="2444385"/>
    <x v="4"/>
    <d v="2024-05-01T00:00:00"/>
    <d v="2024-06-05T00:00:00"/>
    <n v="838.28333333332557"/>
    <n v="24.685610672604955"/>
    <n v="12.883930413676909"/>
    <n v="1.504"/>
    <m/>
    <n v="5"/>
    <m/>
  </r>
  <r>
    <s v="Campbell Road 4"/>
    <s v="CR4"/>
    <x v="29"/>
    <s v="2444386"/>
    <x v="4"/>
    <d v="2024-05-01T00:00:00"/>
    <d v="2024-06-05T00:00:00"/>
    <n v="838.23333333333721"/>
    <n v="17.760255298842722"/>
    <n v="9.2694443104607114"/>
    <n v="1.0820000000000001"/>
    <m/>
    <n v="5"/>
    <m/>
  </r>
  <r>
    <s v="Campbell Road 3"/>
    <s v="CR3"/>
    <x v="30"/>
    <s v="2444387"/>
    <x v="4"/>
    <d v="2024-05-01T00:00:00"/>
    <d v="2024-06-05T00:00:00"/>
    <n v="838.21666666661622"/>
    <n v="11.047032787863788"/>
    <n v="5.7656747327055262"/>
    <n v="0.67300000000000004"/>
    <m/>
    <n v="5"/>
    <m/>
  </r>
  <r>
    <s v="Campbell Road"/>
    <s v="CR"/>
    <x v="31"/>
    <s v="2444388"/>
    <x v="4"/>
    <d v="2024-05-01T00:00:00"/>
    <d v="2024-06-05T00:00:00"/>
    <n v="838.18333333334886"/>
    <n v="27.561226859676172"/>
    <n v="14.384773935112825"/>
    <n v="1.679"/>
    <m/>
    <n v="5"/>
    <m/>
  </r>
  <r>
    <s v="Southampton Road Analyser (A)"/>
    <s v="SRAN(A)"/>
    <x v="32"/>
    <n v="2444389"/>
    <x v="4"/>
    <d v="2024-05-02T00:00:00"/>
    <d v="2024-06-05T00:00:00"/>
    <n v="816.1500000001397"/>
    <n v="25.557365680323997"/>
    <n v="13.338917369688934"/>
    <n v="1.516"/>
    <s v="Contained spider/web. Results may be compromised"/>
    <n v="5"/>
    <m/>
  </r>
  <r>
    <s v="Southampton Road Analyser (B)"/>
    <s v="SRAN(B)"/>
    <x v="33"/>
    <s v="2444390"/>
    <x v="4"/>
    <d v="2024-05-02T00:00:00"/>
    <d v="2024-06-05T00:00:00"/>
    <n v="816.14999999996508"/>
    <n v="28.102987195982333"/>
    <n v="14.667529851765311"/>
    <n v="1.667"/>
    <m/>
    <n v="5"/>
    <m/>
  </r>
  <r>
    <s v="Southampton Road Analyser (C)"/>
    <s v="SRAN(C)"/>
    <x v="34"/>
    <s v="2444391"/>
    <x v="4"/>
    <d v="2024-05-02T00:00:00"/>
    <d v="2024-06-05T00:00:00"/>
    <n v="816.14999999996508"/>
    <n v="27.040906696074185"/>
    <n v="14.113208087721391"/>
    <n v="1.6040000000000001"/>
    <m/>
    <n v="5"/>
    <m/>
  </r>
  <r>
    <s v="Chestnut Avenue"/>
    <s v="CA"/>
    <x v="35"/>
    <s v="2444392"/>
    <x v="4"/>
    <d v="2024-05-01T00:00:00"/>
    <d v="2024-06-05T00:00:00"/>
    <n v="838.23333333333721"/>
    <n v="19.352440847814758"/>
    <n v="10.100438855853215"/>
    <n v="1.179"/>
    <m/>
    <n v="6"/>
    <m/>
  </r>
  <r>
    <s v="Southampton Road 1"/>
    <s v="SR1"/>
    <x v="36"/>
    <s v="2444393"/>
    <x v="4"/>
    <d v="2024-05-01T00:00:00"/>
    <d v="2024-06-05T00:00:00"/>
    <n v="838.20000000006985"/>
    <n v="31.992711763299649"/>
    <n v="16.697657496502949"/>
    <n v="1.9490000000000001"/>
    <m/>
    <n v="6"/>
    <m/>
  </r>
  <r>
    <s v="Southampton Road 2"/>
    <s v="SR2"/>
    <x v="37"/>
    <s v="2444394"/>
    <x v="4"/>
    <d v="2024-05-02T00:00:00"/>
    <d v="2024-06-05T00:00:00"/>
    <n v="816.63333333330229"/>
    <n v="31.304406710479171"/>
    <n v="16.338416863506875"/>
    <n v="1.8580000000000001"/>
    <m/>
    <n v="6"/>
    <m/>
  </r>
  <r>
    <s v="The Point (A)"/>
    <s v="TP(A)"/>
    <x v="38"/>
    <s v="2444395"/>
    <x v="4"/>
    <d v="2024-05-01T00:00:00"/>
    <d v="2024-06-05T00:00:00"/>
    <n v="838.18333333334886"/>
    <n v="18.417925274899744"/>
    <n v="9.6126958637263797"/>
    <n v="1.1220000000000001"/>
    <m/>
    <n v="6"/>
    <m/>
  </r>
  <r>
    <s v="The Point (B)"/>
    <s v="TP(B)"/>
    <x v="39"/>
    <s v="2444396"/>
    <x v="4"/>
    <d v="2024-05-01T00:00:00"/>
    <d v="2024-06-05T00:00:00"/>
    <n v="838.18333333334886"/>
    <n v="17.695653695491909"/>
    <n v="9.2357273984822079"/>
    <n v="1.0780000000000001"/>
    <m/>
    <n v="6"/>
    <m/>
  </r>
  <r>
    <s v="The Point (C)"/>
    <s v="TP(C)"/>
    <x v="40"/>
    <s v="2444397"/>
    <x v="4"/>
    <d v="2024-05-01T00:00:00"/>
    <d v="2024-06-05T00:00:00"/>
    <n v="838.18333333334886"/>
    <n v="17.547916326976669"/>
    <n v="9.1586202124095344"/>
    <n v="1.069"/>
    <m/>
    <n v="6"/>
    <m/>
  </r>
  <r>
    <s v="Oxburgh Close"/>
    <s v="OX"/>
    <x v="42"/>
    <s v="2444399"/>
    <x v="4"/>
    <d v="2024-05-01T00:00:00"/>
    <d v="2024-06-05T00:00:00"/>
    <n v="838.31666666676756"/>
    <n v="12.686980258055293"/>
    <n v="6.6215972119286501"/>
    <n v="0.77300000000000002"/>
    <m/>
    <n v="6"/>
    <m/>
  </r>
  <r>
    <s v="Hadleigh Gardens"/>
    <s v="HG"/>
    <x v="43"/>
    <s v="2444400"/>
    <x v="4"/>
    <d v="2024-05-01T00:00:00"/>
    <d v="2024-06-05T00:00:00"/>
    <n v="838.28333333332557"/>
    <n v="10.668648229516771"/>
    <n v="5.5681880112300481"/>
    <n v="0.65"/>
    <m/>
    <n v="6"/>
    <m/>
  </r>
  <r>
    <s v="Woodside Avenue"/>
    <s v="WA"/>
    <x v="44"/>
    <s v="2444401"/>
    <x v="4"/>
    <d v="2024-05-01T00:00:00"/>
    <d v="2024-06-05T00:00:00"/>
    <n v="838.31666666676756"/>
    <n v="25.45602377780564"/>
    <n v="13.286024936224239"/>
    <n v="1.5509999999999999"/>
    <m/>
    <n v="6"/>
    <m/>
  </r>
  <r>
    <s v="Belmont Road"/>
    <s v="BEL"/>
    <x v="45"/>
    <s v="2444402"/>
    <x v="4"/>
    <d v="2024-05-01T00:00:00"/>
    <d v="2024-06-05T00:00:00"/>
    <n v="838.3499999998603"/>
    <n v="15.066215781000901"/>
    <n v="7.86336940553283"/>
    <n v="0.91800000000000004"/>
    <m/>
    <n v="6"/>
    <m/>
  </r>
  <r>
    <s v="Leigh Road/J13"/>
    <s v="LR13"/>
    <x v="46"/>
    <s v="2444403"/>
    <x v="4"/>
    <d v="2024-05-01T00:00:00"/>
    <d v="2024-06-05T00:00:00"/>
    <n v="838.28333333332557"/>
    <n v="32.350624092888545"/>
    <n v="16.884459338668343"/>
    <n v="1.9710000000000001"/>
    <m/>
    <n v="6"/>
    <m/>
  </r>
  <r>
    <s v="Steele Close (A)"/>
    <s v="SC(A)"/>
    <x v="47"/>
    <s v="2444404"/>
    <x v="4"/>
    <d v="2024-05-01T00:00:00"/>
    <d v="2024-06-05T00:00:00"/>
    <n v="838.28333333332557"/>
    <n v="18.169528600115484"/>
    <n v="9.4830525052794812"/>
    <n v="1.107"/>
    <m/>
    <n v="6"/>
    <m/>
  </r>
  <r>
    <s v="Steele Close (B)"/>
    <s v="SC(B)"/>
    <x v="48"/>
    <s v="2444405"/>
    <x v="4"/>
    <d v="2024-05-01T00:00:00"/>
    <d v="2024-06-05T00:00:00"/>
    <n v="838.28333333332557"/>
    <n v="17.841262500745735"/>
    <n v="9.311723643395478"/>
    <n v="1.087"/>
    <m/>
    <n v="6"/>
    <m/>
  </r>
  <r>
    <s v="Steele Close (C)"/>
    <s v="SC(C)"/>
    <x v="49"/>
    <s v="2444406"/>
    <x v="4"/>
    <d v="2024-05-01T00:00:00"/>
    <d v="2024-06-05T00:00:00"/>
    <n v="838.28333333332557"/>
    <n v="17.890502415651198"/>
    <n v="9.3374229726780786"/>
    <n v="1.0900000000000001"/>
    <m/>
    <n v="6"/>
    <m/>
  </r>
  <r>
    <s v="Medina Close"/>
    <s v="MC"/>
    <x v="50"/>
    <s v="2444407"/>
    <x v="4"/>
    <d v="2024-05-01T00:00:00"/>
    <d v="2024-06-05T00:00:00"/>
    <n v="838.29999999987194"/>
    <n v="16.987432899919092"/>
    <n v="8.8660923277239529"/>
    <n v="1.0349999999999999"/>
    <m/>
    <n v="7"/>
    <m/>
  </r>
  <r>
    <s v="Porteous Crescent (A)"/>
    <s v="PC(A)"/>
    <x v="51"/>
    <s v="2444408"/>
    <x v="4"/>
    <d v="2024-05-01T00:00:00"/>
    <d v="2024-06-05T00:00:00"/>
    <n v="838.24999999988358"/>
    <n v="16.84072054876464"/>
    <n v="8.789520119396995"/>
    <n v="1.026"/>
    <s v="Contained spider/web. Results may be compromised"/>
    <n v="7"/>
    <m/>
  </r>
  <r>
    <s v="Nuffield Hospital"/>
    <s v="NH"/>
    <x v="52"/>
    <s v="2444409"/>
    <x v="4"/>
    <d v="2024-05-01T00:00:00"/>
    <d v="2024-06-05T00:00:00"/>
    <n v="838.21666666661622"/>
    <n v="16.956292525799839"/>
    <n v="8.8498395228600408"/>
    <n v="1.0329999999999999"/>
    <m/>
    <n v="8"/>
    <m/>
  </r>
  <r>
    <s v="Ashdown Road"/>
    <s v="AR"/>
    <x v="53"/>
    <s v="2444410"/>
    <x v="4"/>
    <d v="2024-05-01T00:00:00"/>
    <d v="2024-06-05T00:00:00"/>
    <n v="838.16666666680248"/>
    <n v="6.0081057864376817"/>
    <n v="3.1357545858234248"/>
    <n v="0.36599999999999999"/>
    <m/>
    <n v="8"/>
    <m/>
  </r>
  <r>
    <s v="Chestnut Close"/>
    <s v="CC"/>
    <x v="54"/>
    <s v="2444411"/>
    <x v="4"/>
    <d v="2024-05-01T00:00:00"/>
    <d v="2024-06-05T00:00:00"/>
    <n v="838.14999999990687"/>
    <n v="19.518524130527734"/>
    <n v="10.187121153720112"/>
    <n v="1.1890000000000001"/>
    <m/>
    <n v="8"/>
    <m/>
  </r>
  <r>
    <s v="Sparrow Square"/>
    <s v="SSQ"/>
    <x v="55"/>
    <s v="2444412"/>
    <x v="4"/>
    <d v="2024-05-01T00:00:00"/>
    <d v="2024-06-05T00:00:00"/>
    <n v="838.1333333333605"/>
    <n v="17.253470808144524"/>
    <n v="9.004943010513843"/>
    <n v="1.0509999999999999"/>
    <m/>
    <n v="8"/>
    <m/>
  </r>
  <r>
    <s v="Dove Dale"/>
    <s v="DD (A)"/>
    <x v="56"/>
    <n v="2444413"/>
    <x v="4"/>
    <d v="2024-05-01T00:00:00"/>
    <d v="2024-06-05T00:00:00"/>
    <n v="838.14999999990687"/>
    <m/>
    <n v="2.7759690948741094"/>
    <n v="0.32400000000000001"/>
    <s v="5.31875678577879 was invalidated as incorrect: dirty when received. Results might be compromised + Found on floor"/>
    <n v="1"/>
    <m/>
  </r>
  <r>
    <s v="Passfield Avenue"/>
    <s v="PA"/>
    <x v="57"/>
    <s v="2444414"/>
    <x v="4"/>
    <d v="2024-05-01T00:00:00"/>
    <d v="2024-06-05T00:00:00"/>
    <n v="838.1166666666395"/>
    <n v="21.21020701175323"/>
    <n v="11.070045413232375"/>
    <n v="1.292"/>
    <m/>
    <n v="1"/>
    <m/>
  </r>
  <r>
    <s v="High Street Botley"/>
    <s v="HSB"/>
    <x v="1"/>
    <s v="2463210"/>
    <x v="5"/>
    <d v="2024-06-05T00:00:00"/>
    <d v="2024-07-03T00:00:00"/>
    <n v="672.50000000005821"/>
    <n v="25.492511524161362"/>
    <n v="13.305068645178164"/>
    <n v="1.246"/>
    <m/>
    <n v="1"/>
    <m/>
  </r>
  <r>
    <s v="High Street Botley 2 (A)"/>
    <s v="HSB2A"/>
    <x v="2"/>
    <s v="2463211"/>
    <x v="5"/>
    <d v="2024-06-05T00:00:00"/>
    <d v="2024-07-03T00:00:00"/>
    <n v="672.49999999988358"/>
    <n v="21.277858736063163"/>
    <n v="11.105354246379521"/>
    <n v="1.04"/>
    <m/>
    <n v="1"/>
    <m/>
  </r>
  <r>
    <s v="Kings Copse Avenue"/>
    <s v="KCA"/>
    <x v="3"/>
    <s v="2463212"/>
    <x v="5"/>
    <d v="2024-06-05T00:00:00"/>
    <d v="2024-07-03T00:00:00"/>
    <n v="672.51666666660458"/>
    <n v="21.256872444303216"/>
    <n v="11.094401066964101"/>
    <n v="1.0389999999999999"/>
    <m/>
    <n v="1"/>
    <m/>
  </r>
  <r>
    <s v="Grange Road"/>
    <s v="GR"/>
    <x v="4"/>
    <s v="2463213"/>
    <x v="5"/>
    <d v="2024-06-05T00:00:00"/>
    <d v="2024-07-03T00:00:00"/>
    <n v="672.48333333333721"/>
    <n v="22.628745198146046"/>
    <n v="11.810409811140943"/>
    <n v="1.1060000000000001"/>
    <m/>
    <n v="1"/>
    <m/>
  </r>
  <r>
    <s v="Pavilion Road"/>
    <s v="PAV"/>
    <x v="58"/>
    <s v="2463214"/>
    <x v="5"/>
    <d v="2024-06-05T00:00:00"/>
    <d v="2024-07-03T00:00:00"/>
    <n v="672.45000000006985"/>
    <n v="9.3915993754172717"/>
    <n v="4.9016698201551527"/>
    <n v="0.45900000000000002"/>
    <m/>
    <n v="2"/>
    <m/>
  </r>
  <r>
    <s v="Winchester Street Railway Bridge"/>
    <s v="WSRB"/>
    <x v="0"/>
    <s v="2463215"/>
    <x v="5"/>
    <d v="2024-06-05T00:00:00"/>
    <d v="2024-07-03T00:00:00"/>
    <n v="672.50000000005821"/>
    <n v="8.5520624535308585"/>
    <n v="4.4634981490244563"/>
    <n v="0.41799999999999998"/>
    <m/>
    <n v="2"/>
    <m/>
  </r>
  <r>
    <s v="Upper Northam Close"/>
    <s v="UNC"/>
    <x v="5"/>
    <s v="2463216"/>
    <x v="5"/>
    <d v="2024-06-05T00:00:00"/>
    <d v="2024-07-03T00:00:00"/>
    <n v="672.49999999988358"/>
    <n v="16.101610408924721"/>
    <n v="8.4037632614429647"/>
    <n v="0.78700000000000003"/>
    <m/>
    <n v="2"/>
    <m/>
  </r>
  <r>
    <s v="Bridge Road"/>
    <s v="BDG"/>
    <x v="6"/>
    <s v="2463217"/>
    <x v="5"/>
    <d v="2024-06-05T00:00:00"/>
    <d v="2024-07-03T00:00:00"/>
    <n v="672.55000000004657"/>
    <n v="18.248498996355885"/>
    <n v="9.5242687872421108"/>
    <n v="0.89200000000000002"/>
    <m/>
    <n v="2"/>
    <m/>
  </r>
  <r>
    <s v="Bridge Road 2"/>
    <s v="BDG2"/>
    <x v="7"/>
    <s v="2463218"/>
    <x v="5"/>
    <d v="2024-06-05T00:00:00"/>
    <d v="2024-07-03T00:00:00"/>
    <n v="672.51666666660458"/>
    <n v="34.452909717234476"/>
    <n v="17.981685656176658"/>
    <n v="1.6839999999999999"/>
    <m/>
    <n v="2"/>
    <m/>
  </r>
  <r>
    <s v="Oakhill 2 (Bridge)"/>
    <s v="OH2"/>
    <x v="9"/>
    <s v="2463219"/>
    <x v="5"/>
    <d v="2024-06-05T00:00:00"/>
    <d v="2024-07-03T00:00:00"/>
    <n v="672.51666666660458"/>
    <n v="43.864037074673824"/>
    <n v="22.893547533754607"/>
    <n v="2.1440000000000001"/>
    <m/>
    <n v="2"/>
    <m/>
  </r>
  <r>
    <s v="Oakhill (Prov)"/>
    <s v="OH"/>
    <x v="8"/>
    <s v="2463220"/>
    <x v="5"/>
    <d v="2024-06-05T00:00:00"/>
    <d v="2024-07-03T00:00:00"/>
    <n v="672.51666666660458"/>
    <n v="22.279821070111844"/>
    <n v="11.628299097135619"/>
    <n v="1.089"/>
    <m/>
    <n v="2"/>
    <m/>
  </r>
  <r>
    <s v="Providence Hill 2"/>
    <s v="PH2"/>
    <x v="12"/>
    <s v="2463221"/>
    <x v="5"/>
    <d v="2024-06-05T00:00:00"/>
    <d v="2024-07-03T00:00:00"/>
    <n v="672.51666666660458"/>
    <n v="31.302227949743912"/>
    <n v="16.33727972324839"/>
    <n v="1.53"/>
    <m/>
    <n v="2"/>
    <m/>
  </r>
  <r>
    <s v="Providence Hill 1"/>
    <s v="PH1"/>
    <x v="10"/>
    <s v="2463222"/>
    <x v="5"/>
    <d v="2024-06-05T00:00:00"/>
    <d v="2024-07-03T00:00:00"/>
    <n v="672.5333333335002"/>
    <n v="23.71136151863012"/>
    <n v="12.375449644378978"/>
    <n v="1.159"/>
    <m/>
    <n v="2"/>
    <m/>
  </r>
  <r>
    <s v="Providence Hill 3"/>
    <s v="PH3"/>
    <x v="11"/>
    <s v="2463223"/>
    <x v="5"/>
    <d v="2024-06-05T00:00:00"/>
    <d v="2024-07-03T00:00:00"/>
    <n v="672.53333333332557"/>
    <n v="19.762877676447491"/>
    <n v="10.314654319649005"/>
    <n v="0.96599999999999997"/>
    <m/>
    <n v="2"/>
    <m/>
  </r>
  <r>
    <s v="Hamble Lane 2 (Tesco)"/>
    <s v="HL2"/>
    <x v="13"/>
    <s v="2463224"/>
    <x v="5"/>
    <d v="2024-06-05T00:00:00"/>
    <d v="2024-07-03T00:00:00"/>
    <n v="672.58333333331393"/>
    <n v="35.963308635857807"/>
    <n v="18.769994068819315"/>
    <n v="1.758"/>
    <m/>
    <n v="2"/>
    <m/>
  </r>
  <r>
    <s v="Hamble Lane (Woodlands)"/>
    <s v="HL"/>
    <x v="14"/>
    <s v="2463225"/>
    <x v="5"/>
    <d v="2024-06-05T00:00:00"/>
    <d v="2024-07-03T00:00:00"/>
    <n v="672.58333333331393"/>
    <n v="26.369001610705752"/>
    <n v="13.762526936694025"/>
    <n v="1.2889999999999999"/>
    <m/>
    <n v="2"/>
    <m/>
  </r>
  <r>
    <s v="Hamble Corner Fruit Farm"/>
    <s v="HCF"/>
    <x v="15"/>
    <s v="2463226"/>
    <x v="5"/>
    <d v="2024-06-05T00:00:00"/>
    <d v="2024-07-03T00:00:00"/>
    <n v="672.55000000004657"/>
    <n v="28.94801130027307"/>
    <n v="15.108565396802229"/>
    <n v="1.415"/>
    <m/>
    <n v="3"/>
    <m/>
  </r>
  <r>
    <s v="Hamble Lane 4"/>
    <s v="HL4"/>
    <x v="16"/>
    <s v="2463227"/>
    <x v="5"/>
    <d v="2024-06-05T00:00:00"/>
    <d v="2024-07-03T00:00:00"/>
    <n v="672.55000000004657"/>
    <n v="15.323010928554437"/>
    <n v="7.9973961004981406"/>
    <n v="0.749"/>
    <m/>
    <n v="3"/>
    <m/>
  </r>
  <r>
    <s v="Hamble Primary School"/>
    <s v="HPS"/>
    <x v="59"/>
    <s v="2463228"/>
    <x v="5"/>
    <d v="2024-06-05T00:00:00"/>
    <d v="2024-07-03T00:00:00"/>
    <n v="672.58333333331393"/>
    <n v="21.848016850452868"/>
    <n v="11.402931550340746"/>
    <n v="1.0680000000000001"/>
    <m/>
    <n v="3"/>
    <m/>
  </r>
  <r>
    <s v="Hound Parish Office"/>
    <s v="HPO"/>
    <x v="17"/>
    <s v="2463229"/>
    <x v="5"/>
    <d v="2024-06-05T00:00:00"/>
    <d v="2024-07-03T00:00:00"/>
    <n v="672.56666666659294"/>
    <n v="13.010939188185993"/>
    <n v="6.7906780731659673"/>
    <n v="0.63600000000000001"/>
    <m/>
    <n v="4"/>
    <m/>
  </r>
  <r>
    <s v="Swaythling road"/>
    <s v="SWA"/>
    <x v="18"/>
    <s v="2463230"/>
    <x v="5"/>
    <d v="2024-06-05T00:00:00"/>
    <d v="2024-07-03T00:00:00"/>
    <n v="672.50000000005821"/>
    <n v="19.947992565054037"/>
    <n v="10.411269605978099"/>
    <n v="0.97499999999999998"/>
    <m/>
    <n v="4"/>
    <m/>
  </r>
  <r>
    <s v="Allington Lane"/>
    <s v="AL"/>
    <x v="19"/>
    <s v="2463231"/>
    <x v="5"/>
    <d v="2024-06-05T00:00:00"/>
    <d v="2024-07-03T00:00:00"/>
    <n v="672.53333333332557"/>
    <n v="15.07788907613023"/>
    <n v="7.8694619395251726"/>
    <n v="0.73699999999999999"/>
    <m/>
    <n v="4"/>
    <m/>
  </r>
  <r>
    <s v="Jukes Walk"/>
    <s v="JW"/>
    <x v="20"/>
    <s v="2463232"/>
    <x v="5"/>
    <d v="2024-06-05T00:00:00"/>
    <d v="2024-07-03T00:00:00"/>
    <n v="672.51666666660458"/>
    <n v="13.482462888157674"/>
    <n v="7.0367760376605819"/>
    <n v="0.65900000000000003"/>
    <m/>
    <n v="4"/>
    <m/>
  </r>
  <r>
    <s v="Botley Road"/>
    <s v="BOT"/>
    <x v="21"/>
    <s v="2463233"/>
    <x v="5"/>
    <d v="2024-06-05T00:00:00"/>
    <d v="2024-07-03T00:00:00"/>
    <n v="672.48333333333721"/>
    <n v="24.899803712607358"/>
    <n v="12.995722188208434"/>
    <n v="1.2170000000000001"/>
    <m/>
    <n v="5"/>
    <m/>
  </r>
  <r>
    <s v="Wyvern School"/>
    <s v="WYV"/>
    <x v="22"/>
    <s v="2463234"/>
    <x v="5"/>
    <d v="2024-06-05T00:00:00"/>
    <d v="2024-07-03T00:00:00"/>
    <n v="672.44999999989523"/>
    <n v="23.243696929143333"/>
    <n v="12.13136582940675"/>
    <n v="1.1359999999999999"/>
    <m/>
    <n v="5"/>
    <m/>
  </r>
  <r>
    <s v="Fair Oak Road/Sandy Lane"/>
    <s v="FORSL"/>
    <x v="23"/>
    <s v="2463235"/>
    <x v="5"/>
    <d v="2024-06-05T00:00:00"/>
    <d v="2024-07-03T00:00:00"/>
    <n v="672.39999999990687"/>
    <n v="22.672474717433243"/>
    <n v="11.833233151061192"/>
    <n v="1.1080000000000001"/>
    <m/>
    <n v="5"/>
    <m/>
  </r>
  <r>
    <s v="Fair Oak Road"/>
    <s v="FOR"/>
    <x v="24"/>
    <s v="2463236"/>
    <x v="5"/>
    <d v="2024-06-05T00:00:00"/>
    <d v="2024-07-03T00:00:00"/>
    <n v="672.39999999990687"/>
    <n v="14.262378048782463"/>
    <n v="7.4438298793227888"/>
    <n v="0.69699999999999995"/>
    <m/>
    <n v="5"/>
    <m/>
  </r>
  <r>
    <s v="Bishopstoke Road"/>
    <s v="BR"/>
    <x v="25"/>
    <s v="2463237"/>
    <x v="5"/>
    <d v="2024-06-05T00:00:00"/>
    <d v="2024-07-03T00:00:00"/>
    <n v="672.40000000008149"/>
    <n v="27.685792682923474"/>
    <n v="14.449787412799308"/>
    <n v="1.353"/>
    <m/>
    <n v="5"/>
    <m/>
  </r>
  <r>
    <s v="Bishopstoke Road 2"/>
    <s v="BR2"/>
    <x v="26"/>
    <s v="2463238"/>
    <x v="5"/>
    <d v="2024-06-05T00:00:00"/>
    <d v="2024-07-03T00:00:00"/>
    <n v="672.43333333334886"/>
    <n v="23.551195657561546"/>
    <n v="12.29185577116991"/>
    <n v="1.151"/>
    <m/>
    <n v="5"/>
    <m/>
  </r>
  <r>
    <s v="Twyford Road"/>
    <s v="TWY"/>
    <x v="27"/>
    <s v="2463239"/>
    <x v="5"/>
    <d v="2024-06-05T00:00:00"/>
    <d v="2024-07-03T00:00:00"/>
    <n v="672.46666666679084"/>
    <n v="18.10753692871679"/>
    <n v="9.4506977707290147"/>
    <n v="0.88500000000000001"/>
    <m/>
    <n v="5"/>
    <m/>
  </r>
  <r>
    <s v="Mill Street"/>
    <s v="MS"/>
    <x v="28"/>
    <s v="2463240"/>
    <x v="5"/>
    <d v="2024-06-05T00:00:00"/>
    <d v="2024-07-03T00:00:00"/>
    <n v="672.46666666661622"/>
    <n v="19.805757906217405"/>
    <n v="10.337034397817018"/>
    <n v="0.96799999999999997"/>
    <m/>
    <n v="5"/>
    <m/>
  </r>
  <r>
    <s v="Campbell Road 4"/>
    <s v="CR4"/>
    <x v="29"/>
    <s v="2463241"/>
    <x v="5"/>
    <d v="2024-06-05T00:00:00"/>
    <d v="2024-07-03T00:00:00"/>
    <n v="672.51666666660458"/>
    <n v="20.520349433721005"/>
    <n v="10.709994485240609"/>
    <n v="1.0029999999999999"/>
    <m/>
    <n v="5"/>
    <m/>
  </r>
  <r>
    <s v="Campbell Road 3"/>
    <s v="CR3"/>
    <x v="30"/>
    <s v="2463242"/>
    <x v="5"/>
    <d v="2024-06-05T00:00:00"/>
    <d v="2024-07-03T00:00:00"/>
    <n v="672.53333333332557"/>
    <n v="11.436282216494979"/>
    <n v="5.9688320545380895"/>
    <n v="0.55900000000000005"/>
    <m/>
    <n v="5"/>
    <m/>
  </r>
  <r>
    <s v="Campbell Road"/>
    <s v="CR"/>
    <x v="31"/>
    <s v="2463243"/>
    <x v="5"/>
    <d v="2024-06-05T00:00:00"/>
    <d v="2024-07-03T00:00:00"/>
    <n v="672.55000000004657"/>
    <n v="29.970909226077772"/>
    <n v="15.642436965593827"/>
    <n v="1.4650000000000001"/>
    <m/>
    <n v="5"/>
    <m/>
  </r>
  <r>
    <s v="Southampton Road Analyser (A)"/>
    <s v="SRAN(A)"/>
    <x v="32"/>
    <s v="2463244"/>
    <x v="5"/>
    <d v="2024-06-05T00:00:00"/>
    <d v="2024-07-03T00:00:00"/>
    <n v="672.53333333332557"/>
    <n v="24.202364690721929"/>
    <n v="12.631714347975954"/>
    <n v="1.1830000000000001"/>
    <m/>
    <n v="6"/>
    <m/>
  </r>
  <r>
    <s v="Southampton Road Analyser (B)"/>
    <s v="SRAN(B)"/>
    <x v="33"/>
    <s v="2463245"/>
    <x v="5"/>
    <d v="2024-06-05T00:00:00"/>
    <d v="2024-07-03T00:00:00"/>
    <n v="672.53333333332557"/>
    <n v="22.688438243457835"/>
    <n v="11.841564845228515"/>
    <n v="1.109"/>
    <m/>
    <n v="6"/>
    <m/>
  </r>
  <r>
    <s v="Southampton Road Analyser (C)"/>
    <s v="SRAN(C)"/>
    <x v="34"/>
    <s v="2463246"/>
    <x v="5"/>
    <d v="2024-06-05T00:00:00"/>
    <d v="2024-07-03T00:00:00"/>
    <n v="672.53333333332557"/>
    <n v="22.913481363997096"/>
    <n v="11.959019501042327"/>
    <n v="1.1200000000000001"/>
    <m/>
    <n v="6"/>
    <m/>
  </r>
  <r>
    <s v="Chestnut Avenue"/>
    <s v="CA"/>
    <x v="35"/>
    <s v="2463247"/>
    <x v="5"/>
    <d v="2024-06-05T00:00:00"/>
    <d v="2024-07-03T00:00:00"/>
    <n v="672.50000000005821"/>
    <n v="16.960908550184403"/>
    <n v="8.8522487213906071"/>
    <n v="0.82899999999999996"/>
    <m/>
    <n v="6"/>
    <m/>
  </r>
  <r>
    <s v="Southampton Road 1"/>
    <s v="SR1"/>
    <x v="36"/>
    <s v="2463248"/>
    <x v="5"/>
    <d v="2024-06-05T00:00:00"/>
    <d v="2024-07-03T00:00:00"/>
    <n v="672.49999999988358"/>
    <n v="34.535601486994821"/>
    <n v="18.024844199892915"/>
    <n v="1.6879999999999999"/>
    <m/>
    <n v="6"/>
    <m/>
  </r>
  <r>
    <s v="Southampton Road 2"/>
    <s v="SR2"/>
    <x v="37"/>
    <s v="2463249"/>
    <x v="5"/>
    <d v="2024-06-05T00:00:00"/>
    <d v="2024-07-03T00:00:00"/>
    <n v="672.53333333332557"/>
    <n v="27.475719171292941"/>
    <n v="14.340145705267714"/>
    <n v="1.343"/>
    <m/>
    <n v="6"/>
    <m/>
  </r>
  <r>
    <s v="The Point (A)"/>
    <s v="TP(A)"/>
    <x v="38"/>
    <s v="2463250"/>
    <x v="5"/>
    <d v="2024-06-05T00:00:00"/>
    <d v="2024-07-03T00:00:00"/>
    <n v="672.58333333331393"/>
    <n v="13.337927889976845"/>
    <n v="6.9613402348522158"/>
    <n v="0.65200000000000002"/>
    <m/>
    <n v="6"/>
    <m/>
  </r>
  <r>
    <s v="The Point (B)"/>
    <s v="TP(B)"/>
    <x v="39"/>
    <s v="2463251"/>
    <x v="5"/>
    <d v="2024-06-05T00:00:00"/>
    <d v="2024-07-03T00:00:00"/>
    <n v="672.58333333331393"/>
    <n v="14.749457068517337"/>
    <n v="7.698046486700072"/>
    <n v="0.72099999999999997"/>
    <m/>
    <n v="6"/>
    <m/>
  </r>
  <r>
    <s v="The Point (C)"/>
    <s v="TP(C)"/>
    <x v="40"/>
    <s v="2463252"/>
    <x v="5"/>
    <d v="2024-06-05T00:00:00"/>
    <d v="2024-07-03T00:00:00"/>
    <n v="672.58333333331393"/>
    <n v="12.744676496097506"/>
    <n v="6.6517100710321015"/>
    <n v="0.623"/>
    <m/>
    <n v="6"/>
    <m/>
  </r>
  <r>
    <s v="Oxburgh Close"/>
    <s v="OX"/>
    <x v="42"/>
    <s v="2463254"/>
    <x v="5"/>
    <d v="2024-06-05T00:00:00"/>
    <d v="2024-07-03T00:00:00"/>
    <n v="672.58333333331393"/>
    <n v="9.6556778590016403"/>
    <n v="5.0394978387273701"/>
    <n v="0.47199999999999998"/>
    <m/>
    <n v="6"/>
    <m/>
  </r>
  <r>
    <s v="Hadleigh Gardens"/>
    <s v="HG"/>
    <x v="43"/>
    <s v="2463255"/>
    <x v="5"/>
    <d v="2024-06-05T00:00:00"/>
    <d v="2024-07-03T00:00:00"/>
    <n v="672.58333333331393"/>
    <n v="9.1033403543553622"/>
    <n v="4.7512214793086445"/>
    <n v="0.44500000000000001"/>
    <m/>
    <n v="6"/>
    <m/>
  </r>
  <r>
    <s v="Woodside Avenue"/>
    <s v="WA"/>
    <x v="44"/>
    <s v="2463256"/>
    <x v="5"/>
    <d v="2024-06-05T00:00:00"/>
    <d v="2024-07-03T00:00:00"/>
    <n v="672.56666666659294"/>
    <n v="23.853388511674318"/>
    <n v="12.449576467470939"/>
    <n v="1.1659999999999999"/>
    <m/>
    <n v="6"/>
    <m/>
  </r>
  <r>
    <s v="Belmont Road"/>
    <s v="BEL"/>
    <x v="45"/>
    <s v="2463257"/>
    <x v="5"/>
    <d v="2024-06-05T00:00:00"/>
    <d v="2024-07-03T00:00:00"/>
    <n v="672.58333333331393"/>
    <n v="11.455888985256186"/>
    <n v="5.9790652323884066"/>
    <n v="0.56000000000000005"/>
    <m/>
    <n v="6"/>
    <m/>
  </r>
  <r>
    <s v="Leigh Road/J13"/>
    <s v="LR13"/>
    <x v="46"/>
    <s v="2463258"/>
    <x v="5"/>
    <d v="2024-06-05T00:00:00"/>
    <d v="2024-07-03T00:00:00"/>
    <n v="672.6166666665813"/>
    <n v="27.145020194765195"/>
    <n v="14.167547074512106"/>
    <n v="1.327"/>
    <m/>
    <n v="6"/>
    <m/>
  </r>
  <r>
    <s v="Steele Close (A)"/>
    <s v="SC(A)"/>
    <x v="47"/>
    <s v="2463259"/>
    <x v="5"/>
    <d v="2024-06-05T00:00:00"/>
    <d v="2024-07-03T00:00:00"/>
    <n v="672.61666666675592"/>
    <n v="11.005290779788911"/>
    <n v="5.7438887159649852"/>
    <n v="0.53800000000000003"/>
    <m/>
    <n v="7"/>
    <m/>
  </r>
  <r>
    <s v="Steele Close (B)"/>
    <s v="SC(B)"/>
    <x v="48"/>
    <s v="2463260"/>
    <x v="5"/>
    <d v="2024-06-05T00:00:00"/>
    <d v="2024-07-03T00:00:00"/>
    <n v="672.61666666675592"/>
    <n v="11.659880565947358"/>
    <n v="6.0855326544610433"/>
    <n v="0.56999999999999995"/>
    <m/>
    <n v="7"/>
    <m/>
  </r>
  <r>
    <s v="Steele Close (C)"/>
    <s v="SC(C)"/>
    <x v="49"/>
    <s v="2463261"/>
    <x v="5"/>
    <d v="2024-06-05T00:00:00"/>
    <d v="2024-07-03T00:00:00"/>
    <n v="672.6166666665813"/>
    <n v="11.516689050228187"/>
    <n v="6.0107980429165906"/>
    <n v="0.56299999999999994"/>
    <m/>
    <n v="8"/>
    <m/>
  </r>
  <r>
    <s v="Medina Close"/>
    <s v="MC"/>
    <x v="50"/>
    <s v="2463262"/>
    <x v="5"/>
    <d v="2024-06-05T00:00:00"/>
    <d v="2024-07-03T00:00:00"/>
    <n v="672.58333333331393"/>
    <n v="11.537716763722299"/>
    <n v="6.0217728411911793"/>
    <n v="0.56399999999999995"/>
    <m/>
    <n v="8"/>
    <m/>
  </r>
  <r>
    <s v="Porteous Crescent (A)"/>
    <s v="PC(A)"/>
    <x v="51"/>
    <s v="2463263"/>
    <x v="5"/>
    <d v="2024-06-05T00:00:00"/>
    <d v="2024-07-03T00:00:00"/>
    <n v="672.58333333331393"/>
    <n v="10.780809812910732"/>
    <n v="5.6267274597655179"/>
    <n v="0.52700000000000002"/>
    <m/>
    <n v="8"/>
    <m/>
  </r>
  <r>
    <s v="Nuffield Hospital"/>
    <s v="NH"/>
    <x v="52"/>
    <s v="2463264"/>
    <x v="5"/>
    <d v="2024-06-05T00:00:00"/>
    <d v="2024-07-03T00:00:00"/>
    <n v="672.56666666676756"/>
    <n v="10.924279129700498"/>
    <n v="5.7016070614303223"/>
    <n v="0.53400000000000003"/>
    <m/>
    <n v="8"/>
    <m/>
  </r>
  <r>
    <s v="Ashdown Road"/>
    <s v="AR"/>
    <x v="53"/>
    <s v="2463265"/>
    <x v="5"/>
    <d v="2024-06-05T00:00:00"/>
    <d v="2024-07-03T00:00:00"/>
    <n v="672.56666666659294"/>
    <n v="3.8460008921052937"/>
    <n v="2.0073073549610094"/>
    <n v="0.188"/>
    <s v="Too low?"/>
    <n v="1"/>
    <m/>
  </r>
  <r>
    <s v="Chestnut Close"/>
    <s v="CC"/>
    <x v="54"/>
    <s v="2463266"/>
    <x v="5"/>
    <d v="2024-06-05T00:00:00"/>
    <d v="2024-07-03T00:00:00"/>
    <n v="672.58333333348855"/>
    <n v="20.784255730387969"/>
    <n v="10.847732635901863"/>
    <n v="1.016"/>
    <m/>
    <n v="1"/>
    <m/>
  </r>
  <r>
    <s v="Sparrow Square"/>
    <s v="SSQ"/>
    <x v="55"/>
    <s v="2463267"/>
    <x v="5"/>
    <d v="2024-06-05T00:00:00"/>
    <d v="2024-07-03T00:00:00"/>
    <n v="672.5999999998603"/>
    <n v="16.835648230749854"/>
    <n v="8.7868727717901116"/>
    <n v="0.82299999999999995"/>
    <m/>
    <n v="1"/>
    <m/>
  </r>
  <r>
    <s v="Dove Dale"/>
    <s v="DD (A)"/>
    <x v="56"/>
    <s v="2463268"/>
    <x v="5"/>
    <d v="2024-06-05T00:00:00"/>
    <d v="2024-07-03T00:00:00"/>
    <n v="672.60000000003492"/>
    <n v="24.936397561699568"/>
    <n v="13.014821274373471"/>
    <n v="1.2190000000000001"/>
    <s v="Tube on floor"/>
    <n v="1"/>
    <m/>
  </r>
  <r>
    <s v="Passfield Avenue"/>
    <s v="PA"/>
    <x v="57"/>
    <s v="2463269"/>
    <x v="5"/>
    <d v="2024-06-05T00:00:00"/>
    <d v="2024-07-03T00:00:00"/>
    <n v="672.68333333346527"/>
    <n v="14.706356631398716"/>
    <n v="7.6755514777655094"/>
    <n v="0.71899999999999997"/>
    <m/>
    <n v="1"/>
    <m/>
  </r>
  <r>
    <s v="High Street Botley"/>
    <s v="HSB"/>
    <x v="1"/>
    <s v="2481555"/>
    <x v="6"/>
    <d v="2024-07-03T00:00:00"/>
    <d v="2024-07-31T00:00:00"/>
    <n v="670.40000000002328"/>
    <n v="29.636032219569376"/>
    <n v="15.46765773463955"/>
    <n v="1.444"/>
    <m/>
    <n v="1"/>
    <m/>
  </r>
  <r>
    <s v="High Street Botley 2 (A)"/>
    <s v="HSB2A"/>
    <x v="2"/>
    <s v="2481556"/>
    <x v="6"/>
    <d v="2024-07-03T00:00:00"/>
    <d v="2024-07-31T00:00:00"/>
    <n v="670.40000000002328"/>
    <n v="23.150584725536188"/>
    <n v="12.082768645895714"/>
    <n v="1.1279999999999999"/>
    <m/>
    <n v="2"/>
    <m/>
  </r>
  <r>
    <s v="Kings Copse Avenue"/>
    <s v="KCA"/>
    <x v="3"/>
    <s v="2481557"/>
    <x v="6"/>
    <d v="2024-07-03T00:00:00"/>
    <d v="2024-07-31T00:00:00"/>
    <n v="670.41666666674428"/>
    <n v="23.047393909257742"/>
    <n v="12.028911226126171"/>
    <n v="1.123"/>
    <m/>
    <n v="2"/>
    <m/>
  </r>
  <r>
    <s v="Grange Road"/>
    <s v="GR"/>
    <x v="4"/>
    <s v="2481558"/>
    <x v="6"/>
    <d v="2024-07-03T00:00:00"/>
    <d v="2024-07-31T00:00:00"/>
    <n v="670.43333333346527"/>
    <n v="21.815468105201294"/>
    <n v="11.38594368747458"/>
    <n v="1.0629999999999999"/>
    <m/>
    <n v="2"/>
    <m/>
  </r>
  <r>
    <s v="Pavilion Road"/>
    <s v="PAV"/>
    <x v="58"/>
    <s v="2481559"/>
    <x v="6"/>
    <d v="2024-07-03T00:00:00"/>
    <d v="2024-07-31T00:00:00"/>
    <n v="670.45000000001164"/>
    <n v="13.195670072339245"/>
    <n v="6.8870929396342619"/>
    <n v="0.64300000000000002"/>
    <m/>
    <n v="2"/>
    <m/>
  </r>
  <r>
    <s v="Winchester Street Railway Bridge"/>
    <s v="WSRB"/>
    <x v="0"/>
    <s v="2481560"/>
    <x v="6"/>
    <d v="2024-07-03T00:00:00"/>
    <d v="2024-07-31T00:00:00"/>
    <n v="670.40000000002328"/>
    <n v="10.815920346061677"/>
    <n v="5.6450523726835478"/>
    <n v="0.52700000000000002"/>
    <m/>
    <n v="2"/>
    <m/>
  </r>
  <r>
    <s v="Upper Northam Close"/>
    <s v="UNC"/>
    <x v="5"/>
    <s v="2481561"/>
    <x v="6"/>
    <d v="2024-07-03T00:00:00"/>
    <d v="2024-07-31T00:00:00"/>
    <n v="670.43333333329065"/>
    <n v="16.397515537215781"/>
    <n v="8.5582022636825581"/>
    <n v="0.79900000000000004"/>
    <m/>
    <n v="2"/>
    <m/>
  </r>
  <r>
    <s v="Bridge Road"/>
    <s v="BDG"/>
    <x v="6"/>
    <s v="2481562"/>
    <x v="6"/>
    <d v="2024-07-03T00:00:00"/>
    <d v="2024-07-31T00:00:00"/>
    <n v="670.39999999984866"/>
    <n v="19.558960322200118"/>
    <n v="10.208225637891502"/>
    <n v="0.95299999999999996"/>
    <m/>
    <n v="2"/>
    <m/>
  </r>
  <r>
    <s v="Bridge Road 2"/>
    <s v="BDG2"/>
    <x v="7"/>
    <s v="2481563"/>
    <x v="6"/>
    <d v="2024-07-03T00:00:00"/>
    <d v="2024-07-31T00:00:00"/>
    <n v="670.43333333329065"/>
    <n v="34.395789787701688"/>
    <n v="17.951873584395454"/>
    <n v="1.6759999999999999"/>
    <m/>
    <n v="2"/>
    <m/>
  </r>
  <r>
    <s v="Oakhill 2 (Bridge)"/>
    <s v="OH2"/>
    <x v="9"/>
    <s v="2481564"/>
    <x v="6"/>
    <d v="2024-07-03T00:00:00"/>
    <d v="2024-07-31T00:00:00"/>
    <n v="670.41666666674428"/>
    <n v="42.749529397136136"/>
    <n v="22.311862942137861"/>
    <n v="2.0830000000000002"/>
    <m/>
    <n v="2"/>
    <m/>
  </r>
  <r>
    <s v="Providence Hill 2"/>
    <s v="PH2"/>
    <x v="12"/>
    <s v="2481566"/>
    <x v="6"/>
    <d v="2024-07-03T00:00:00"/>
    <d v="2024-07-31T00:00:00"/>
    <n v="670.45000000001164"/>
    <n v="36.693402938324368"/>
    <n v="19.151045374908335"/>
    <n v="1.788"/>
    <m/>
    <n v="2"/>
    <m/>
  </r>
  <r>
    <s v="Providence Hill 1"/>
    <s v="PH1"/>
    <x v="10"/>
    <s v="2481567"/>
    <x v="6"/>
    <d v="2024-07-03T00:00:00"/>
    <d v="2024-07-31T00:00:00"/>
    <n v="670.44999999983702"/>
    <n v="26.083509583122158"/>
    <n v="13.613522746932233"/>
    <n v="1.2709999999999999"/>
    <m/>
    <n v="2"/>
    <m/>
  </r>
  <r>
    <s v="Providence Hill 3"/>
    <s v="PH3"/>
    <x v="11"/>
    <s v="2481568"/>
    <x v="6"/>
    <d v="2024-07-03T00:00:00"/>
    <d v="2024-07-31T00:00:00"/>
    <n v="670.45000000001164"/>
    <n v="19.557501677977136"/>
    <n v="10.207464341324185"/>
    <n v="0.95299999999999996"/>
    <m/>
    <n v="2"/>
    <m/>
  </r>
  <r>
    <s v="Hamble Lane 2 (Tesco)"/>
    <s v="HL2"/>
    <x v="13"/>
    <s v="2481569"/>
    <x v="6"/>
    <d v="2024-07-03T00:00:00"/>
    <d v="2024-07-31T00:00:00"/>
    <n v="670.29999999987194"/>
    <n v="37.091620170080184"/>
    <n v="19.358883178538719"/>
    <n v="1.8069999999999999"/>
    <m/>
    <n v="3"/>
    <m/>
  </r>
  <r>
    <s v="Hamble Corner Fruit Farm"/>
    <s v="HCF"/>
    <x v="15"/>
    <s v="2481571"/>
    <x v="6"/>
    <d v="2024-07-03T00:00:00"/>
    <d v="2024-07-31T00:00:00"/>
    <n v="670.45000000001164"/>
    <n v="28.484587963307728"/>
    <n v="14.8666951791794"/>
    <n v="1.3879999999999999"/>
    <m/>
    <n v="3"/>
    <m/>
  </r>
  <r>
    <s v="Hamble Lane 4"/>
    <s v="HL4"/>
    <x v="16"/>
    <s v="2481572"/>
    <x v="6"/>
    <d v="2024-07-03T00:00:00"/>
    <d v="2024-07-31T00:00:00"/>
    <n v="670.43333333329065"/>
    <n v="16.582218465670028"/>
    <n v="8.6546025394937516"/>
    <n v="0.80800000000000005"/>
    <m/>
    <n v="3"/>
    <m/>
  </r>
  <r>
    <s v="Hamble Primary School"/>
    <s v="HPS"/>
    <x v="59"/>
    <s v="2481573"/>
    <x v="6"/>
    <d v="2024-07-03T00:00:00"/>
    <d v="2024-07-31T00:00:00"/>
    <n v="670.40000000002328"/>
    <n v="17.629744928400342"/>
    <n v="9.2013282507308674"/>
    <n v="0.85899999999999999"/>
    <m/>
    <n v="4"/>
    <m/>
  </r>
  <r>
    <s v="Hound Parish Office"/>
    <s v="HPO"/>
    <x v="17"/>
    <s v="2481574"/>
    <x v="6"/>
    <d v="2024-07-03T00:00:00"/>
    <d v="2024-07-31T00:00:00"/>
    <n v="670.41666666674428"/>
    <n v="15.104970540706766"/>
    <n v="7.8835963156089601"/>
    <n v="0.73599999999999999"/>
    <m/>
    <n v="4"/>
    <m/>
  </r>
  <r>
    <s v="Swaythling road"/>
    <s v="SWA"/>
    <x v="18"/>
    <s v="2481575"/>
    <x v="6"/>
    <d v="2024-07-03T00:00:00"/>
    <d v="2024-07-31T00:00:00"/>
    <n v="670.59999999997672"/>
    <n v="23.000058156875241"/>
    <n v="12.004205718619646"/>
    <n v="1.121"/>
    <m/>
    <n v="5"/>
    <m/>
  </r>
  <r>
    <s v="Allington Lane"/>
    <s v="AL"/>
    <x v="19"/>
    <s v="2481576"/>
    <x v="6"/>
    <d v="2024-07-03T00:00:00"/>
    <d v="2024-07-31T00:00:00"/>
    <n v="670.59999999997672"/>
    <n v="20.02502833283696"/>
    <n v="10.451476165363758"/>
    <n v="0.97599999999999998"/>
    <m/>
    <n v="5"/>
    <m/>
  </r>
  <r>
    <s v="Jukes Walk"/>
    <s v="JW"/>
    <x v="20"/>
    <s v="2481577"/>
    <x v="6"/>
    <d v="2024-07-03T00:00:00"/>
    <d v="2024-07-31T00:00:00"/>
    <n v="670.6333333334187"/>
    <n v="14.771827625625635"/>
    <n v="7.7097221428108744"/>
    <n v="0.72"/>
    <m/>
    <n v="5"/>
    <m/>
  </r>
  <r>
    <s v="Botley Road"/>
    <s v="BOT"/>
    <x v="21"/>
    <s v="2481578"/>
    <x v="6"/>
    <d v="2024-07-03T00:00:00"/>
    <d v="2024-07-31T00:00:00"/>
    <n v="670.63333333324408"/>
    <n v="24.127318455194818"/>
    <n v="12.592546166594373"/>
    <n v="1.1759999999999999"/>
    <m/>
    <n v="5"/>
    <m/>
  </r>
  <r>
    <s v="Wyvern School"/>
    <s v="WYV"/>
    <x v="22"/>
    <s v="2481579"/>
    <x v="6"/>
    <d v="2024-07-03T00:00:00"/>
    <d v="2024-07-31T00:00:00"/>
    <n v="670.61666666669771"/>
    <n v="22.014673559160943"/>
    <n v="11.489913131086087"/>
    <n v="1.073"/>
    <m/>
    <n v="5"/>
    <m/>
  </r>
  <r>
    <s v="Fair Oak Road/Sandy Lane"/>
    <s v="FORSL"/>
    <x v="23"/>
    <s v="2481580"/>
    <x v="6"/>
    <d v="2024-07-03T00:00:00"/>
    <d v="2024-07-31T00:00:00"/>
    <n v="670.71666666667443"/>
    <n v="24.719223218944624"/>
    <n v="12.901473496317653"/>
    <n v="1.2050000000000001"/>
    <m/>
    <n v="5"/>
    <m/>
  </r>
  <r>
    <s v="Fair Oak Road"/>
    <s v="FOR"/>
    <x v="24"/>
    <s v="2481581"/>
    <x v="6"/>
    <d v="2024-07-03T00:00:00"/>
    <d v="2024-07-31T00:00:00"/>
    <n v="670.70000000012806"/>
    <n v="14.647272998357126"/>
    <n v="7.6447145085371222"/>
    <n v="0.71399999999999997"/>
    <m/>
    <n v="5"/>
    <m/>
  </r>
  <r>
    <s v="Bishopstoke Road"/>
    <s v="BR"/>
    <x v="25"/>
    <s v="2481582"/>
    <x v="6"/>
    <d v="2024-07-03T00:00:00"/>
    <d v="2024-07-31T00:00:00"/>
    <n v="670.68333333323244"/>
    <n v="30.813376407151576"/>
    <n v="16.08213799955719"/>
    <n v="1.502"/>
    <m/>
    <n v="5"/>
    <m/>
  </r>
  <r>
    <s v="Bishopstoke Road 2"/>
    <s v="BR2"/>
    <x v="26"/>
    <s v="2481583"/>
    <x v="6"/>
    <d v="2024-07-03T00:00:00"/>
    <d v="2024-07-31T00:00:00"/>
    <n v="670.68333333340706"/>
    <n v="24.658907084811283"/>
    <n v="12.869993259296077"/>
    <n v="1.202"/>
    <m/>
    <n v="5"/>
    <m/>
  </r>
  <r>
    <s v="Twyford Road"/>
    <s v="TWY"/>
    <x v="27"/>
    <s v="2481584"/>
    <x v="6"/>
    <d v="2024-07-03T00:00:00"/>
    <d v="2024-07-31T00:00:00"/>
    <n v="670.64999999996508"/>
    <n v="19.592701110863615"/>
    <n v="10.225835652851574"/>
    <n v="0.95499999999999996"/>
    <m/>
    <n v="5"/>
    <m/>
  </r>
  <r>
    <s v="Mill Street"/>
    <s v="MS"/>
    <x v="28"/>
    <s v="2481585"/>
    <x v="6"/>
    <d v="2024-07-03T00:00:00"/>
    <d v="2024-07-31T00:00:00"/>
    <n v="670.6333333334187"/>
    <n v="23.532342064711951"/>
    <n v="12.282015691394546"/>
    <n v="1.147"/>
    <m/>
    <n v="5"/>
    <m/>
  </r>
  <r>
    <s v="Campbell Road 4"/>
    <s v="CR4"/>
    <x v="29"/>
    <s v="2481586"/>
    <x v="6"/>
    <d v="2024-07-03T00:00:00"/>
    <d v="2024-07-31T00:00:00"/>
    <n v="670.59999999997672"/>
    <n v="20.620034297644615"/>
    <n v="10.762022076014935"/>
    <n v="1.0049999999999999"/>
    <m/>
    <n v="5"/>
    <m/>
  </r>
  <r>
    <s v="Campbell Road 3"/>
    <s v="CR3"/>
    <x v="30"/>
    <s v="2481587"/>
    <x v="6"/>
    <d v="2024-07-03T00:00:00"/>
    <d v="2024-07-31T00:00:00"/>
    <n v="670.60000000015134"/>
    <n v="11.038386519532255"/>
    <n v="5.7611620665617194"/>
    <n v="0.53800000000000003"/>
    <m/>
    <n v="5"/>
    <m/>
  </r>
  <r>
    <s v="Campbell Road"/>
    <s v="CR"/>
    <x v="31"/>
    <s v="2481588"/>
    <x v="6"/>
    <d v="2024-07-03T00:00:00"/>
    <d v="2024-07-31T00:00:00"/>
    <n v="670.56666666670935"/>
    <n v="33.875988964555184"/>
    <n v="17.680578791521494"/>
    <n v="1.651"/>
    <m/>
    <n v="6"/>
    <m/>
  </r>
  <r>
    <s v="Southampton Road Analyser (A)"/>
    <s v="SRAN(A)"/>
    <x v="32"/>
    <s v="2481589"/>
    <x v="6"/>
    <d v="2024-07-03T00:00:00"/>
    <d v="2024-07-31T00:00:00"/>
    <n v="670.59999999997672"/>
    <n v="28.827013122577799"/>
    <n v="15.045413947065658"/>
    <n v="1.405"/>
    <m/>
    <n v="6"/>
    <m/>
  </r>
  <r>
    <s v="Southampton Road Analyser (B)"/>
    <s v="SRAN(B)"/>
    <x v="33"/>
    <s v="2481590"/>
    <x v="6"/>
    <d v="2024-07-03T00:00:00"/>
    <d v="2024-07-31T00:00:00"/>
    <n v="670.59999999997672"/>
    <n v="30.509443781689104"/>
    <n v="15.923509280631057"/>
    <n v="1.4870000000000001"/>
    <m/>
    <n v="6"/>
    <m/>
  </r>
  <r>
    <s v="Southampton Road Analyser (C)"/>
    <s v="SRAN(C)"/>
    <x v="34"/>
    <s v="2481591"/>
    <x v="6"/>
    <d v="2024-07-03T00:00:00"/>
    <d v="2024-07-31T00:00:00"/>
    <n v="670.59999999997672"/>
    <m/>
    <n v="0.33196287000643088"/>
    <n v="3.1E-2"/>
    <s v="0.636040858932322 removed as erronious and not exposed"/>
    <n v="6"/>
    <m/>
  </r>
  <r>
    <s v="Southampton Road 1"/>
    <s v="SR1"/>
    <x v="36"/>
    <s v="2481593"/>
    <x v="6"/>
    <d v="2024-07-03T00:00:00"/>
    <d v="2024-07-31T00:00:00"/>
    <n v="670.6500000001397"/>
    <n v="38.487861030335679"/>
    <n v="20.08761014109378"/>
    <n v="1.8759999999999999"/>
    <m/>
    <n v="6"/>
    <m/>
  </r>
  <r>
    <s v="Southampton Road 2"/>
    <s v="SR2"/>
    <x v="37"/>
    <s v="2481594"/>
    <x v="6"/>
    <d v="2024-07-03T00:00:00"/>
    <d v="2024-07-31T00:00:00"/>
    <n v="670.61666666669771"/>
    <n v="31.965388075650285"/>
    <n v="16.683396699191171"/>
    <n v="1.5580000000000001"/>
    <m/>
    <n v="6"/>
    <m/>
  </r>
  <r>
    <s v="The Point (A)"/>
    <s v="TP(A)"/>
    <x v="38"/>
    <s v="2481595"/>
    <x v="6"/>
    <d v="2024-07-03T00:00:00"/>
    <d v="2024-07-31T00:00:00"/>
    <n v="670.59999999997672"/>
    <n v="17.070515955861016"/>
    <n v="8.9094550917854995"/>
    <n v="0.83199999999999996"/>
    <m/>
    <n v="6"/>
    <m/>
  </r>
  <r>
    <s v="The Point (B)"/>
    <s v="TP(B)"/>
    <x v="39"/>
    <s v="2481596"/>
    <x v="6"/>
    <d v="2024-07-03T00:00:00"/>
    <d v="2024-07-31T00:00:00"/>
    <n v="670.59999999997672"/>
    <n v="16.413957649866362"/>
    <n v="8.5667837421014408"/>
    <n v="0.8"/>
    <m/>
    <n v="6"/>
    <m/>
  </r>
  <r>
    <s v="The Point (C)"/>
    <s v="TP(C)"/>
    <x v="40"/>
    <s v="2481597"/>
    <x v="6"/>
    <d v="2024-07-03T00:00:00"/>
    <d v="2024-07-31T00:00:00"/>
    <n v="670.59999999997672"/>
    <n v="16.967928720549349"/>
    <n v="8.8559126933973644"/>
    <n v="0.82699999999999996"/>
    <m/>
    <n v="6"/>
    <m/>
  </r>
  <r>
    <s v="leigh road/Pluto Road"/>
    <s v="LRPR"/>
    <x v="41"/>
    <s v="2481598"/>
    <x v="6"/>
    <d v="2024-07-03T00:00:00"/>
    <d v="2024-07-31T00:00:00"/>
    <n v="670.58333333343035"/>
    <n v="18.650822915369492"/>
    <n v="9.7342499558295899"/>
    <n v="0.90900000000000003"/>
    <m/>
    <n v="6"/>
    <m/>
  </r>
  <r>
    <s v="Oxburgh Close"/>
    <s v="OX"/>
    <x v="42"/>
    <s v="2481599"/>
    <x v="6"/>
    <d v="2024-07-03T00:00:00"/>
    <d v="2024-07-31T00:00:00"/>
    <n v="670.5"/>
    <n v="12.373865771812079"/>
    <n v="6.4581762900898116"/>
    <n v="0.60299999999999998"/>
    <m/>
    <n v="6"/>
    <m/>
  </r>
  <r>
    <s v="Hadleigh Gardens"/>
    <s v="HG"/>
    <x v="43"/>
    <s v="2481600"/>
    <x v="6"/>
    <d v="2024-07-03T00:00:00"/>
    <d v="2024-07-31T00:00:00"/>
    <n v="670.51666666672099"/>
    <n v="12.517198180506554"/>
    <n v="6.53298443659006"/>
    <n v="0.61"/>
    <m/>
    <n v="6"/>
    <m/>
  </r>
  <r>
    <s v="Woodside Avenue"/>
    <s v="WA"/>
    <x v="44"/>
    <s v="2481601"/>
    <x v="6"/>
    <d v="2024-07-03T00:00:00"/>
    <d v="2024-07-31T00:00:00"/>
    <n v="670.5"/>
    <n v="23.147131991051452"/>
    <n v="12.080966592406813"/>
    <n v="1.1279999999999999"/>
    <m/>
    <n v="6"/>
    <m/>
  </r>
  <r>
    <s v="Belmont Road"/>
    <s v="BEL"/>
    <x v="45"/>
    <s v="2481602"/>
    <x v="6"/>
    <d v="2024-07-03T00:00:00"/>
    <d v="2024-07-31T00:00:00"/>
    <n v="670.5"/>
    <n v="16.826815809097688"/>
    <n v="8.7822629483808399"/>
    <n v="0.82"/>
    <m/>
    <n v="6"/>
    <m/>
  </r>
  <r>
    <s v="Leigh Road/J13"/>
    <s v="LR13"/>
    <x v="46"/>
    <s v="2481603"/>
    <x v="6"/>
    <d v="2024-07-03T00:00:00"/>
    <d v="2024-07-31T00:00:00"/>
    <n v="670.51666666672099"/>
    <n v="35.376474857693935"/>
    <n v="18.463713391280759"/>
    <n v="1.724"/>
    <m/>
    <n v="7"/>
    <m/>
  </r>
  <r>
    <s v="Steele Close (A)"/>
    <s v="SC(A)"/>
    <x v="47"/>
    <s v="2481604"/>
    <x v="6"/>
    <d v="2024-07-03T00:00:00"/>
    <d v="2024-07-31T00:00:00"/>
    <n v="670.59999999997672"/>
    <n v="17.911731285416668"/>
    <n v="9.3485027585681983"/>
    <n v="0.873"/>
    <m/>
    <n v="7"/>
    <m/>
  </r>
  <r>
    <s v="Steele Close (B)"/>
    <s v="SC(B)"/>
    <x v="48"/>
    <s v="2481605"/>
    <x v="6"/>
    <d v="2024-07-03T00:00:00"/>
    <d v="2024-07-31T00:00:00"/>
    <n v="670.59999999997672"/>
    <n v="16.39344020280403"/>
    <n v="8.5560752624238159"/>
    <n v="0.79900000000000004"/>
    <m/>
    <n v="8"/>
    <m/>
  </r>
  <r>
    <s v="Steele Close (C)"/>
    <s v="SC(C)"/>
    <x v="49"/>
    <s v="2481606"/>
    <x v="6"/>
    <d v="2024-07-03T00:00:00"/>
    <d v="2024-07-31T00:00:00"/>
    <n v="670.59999999997672"/>
    <n v="17.439830002983008"/>
    <n v="9.1022077259827814"/>
    <n v="0.85"/>
    <m/>
    <n v="8"/>
    <m/>
  </r>
  <r>
    <s v="Medina Close"/>
    <s v="MC"/>
    <x v="50"/>
    <s v="2481607"/>
    <x v="6"/>
    <d v="2024-07-03T00:00:00"/>
    <d v="2024-07-31T00:00:00"/>
    <n v="670.59999999997672"/>
    <n v="17.234655532359678"/>
    <n v="8.9951229292065129"/>
    <n v="0.84"/>
    <m/>
    <n v="8"/>
    <m/>
  </r>
  <r>
    <s v="Porteous Crescent (A)"/>
    <s v="PC(A)"/>
    <x v="51"/>
    <s v="2481608"/>
    <x v="6"/>
    <d v="2024-07-03T00:00:00"/>
    <d v="2024-07-31T00:00:00"/>
    <n v="670.61666666669771"/>
    <n v="18.01387081541781"/>
    <n v="9.4018114903015721"/>
    <n v="0.878"/>
    <m/>
    <n v="8"/>
    <m/>
  </r>
  <r>
    <s v="Nuffield Hospital"/>
    <s v="NH"/>
    <x v="52"/>
    <s v="2481609"/>
    <x v="6"/>
    <d v="2024-07-03T00:00:00"/>
    <d v="2024-07-31T00:00:00"/>
    <n v="670.63333333324408"/>
    <n v="15.100090461754581"/>
    <n v="7.8810493015420571"/>
    <n v="0.73599999999999999"/>
    <m/>
    <n v="1"/>
    <m/>
  </r>
  <r>
    <s v="Ashdown Road"/>
    <s v="AR"/>
    <x v="53"/>
    <s v="2481610"/>
    <x v="6"/>
    <d v="2024-07-03T00:00:00"/>
    <d v="2024-07-31T00:00:00"/>
    <n v="670.6333333334187"/>
    <n v="5.3137546597736662"/>
    <n v="2.7733583819278009"/>
    <n v="0.25900000000000001"/>
    <m/>
    <n v="1"/>
    <m/>
  </r>
  <r>
    <s v="Chestnut Close"/>
    <s v="CC"/>
    <x v="54"/>
    <s v="2481611"/>
    <x v="6"/>
    <d v="2024-07-03T00:00:00"/>
    <d v="2024-07-31T00:00:00"/>
    <n v="670.64999999996508"/>
    <n v="22.423897711176892"/>
    <n v="11.703495673891906"/>
    <n v="1.093"/>
    <m/>
    <n v="1"/>
    <m/>
  </r>
  <r>
    <s v="Sparrow Square"/>
    <s v="SSQ"/>
    <x v="55"/>
    <s v="2481612"/>
    <x v="6"/>
    <d v="2024-07-03T00:00:00"/>
    <d v="2024-07-31T00:00:00"/>
    <n v="670.6500000001397"/>
    <n v="16.16654290613247"/>
    <n v="8.4376528737643373"/>
    <n v="0.78800000000000003"/>
    <m/>
    <n v="1"/>
    <m/>
  </r>
  <r>
    <s v="Dove Dale"/>
    <s v="DD (A)"/>
    <x v="56"/>
    <s v="2481613"/>
    <x v="6"/>
    <d v="2024-07-03T00:00:00"/>
    <d v="2024-07-31T00:00:00"/>
    <n v="670.66666666668607"/>
    <n v="38.79463568588357"/>
    <n v="20.247722174260737"/>
    <n v="1.891"/>
    <s v="Tube on floor"/>
    <n v="1"/>
    <m/>
  </r>
  <r>
    <s v="Passfield Avenue"/>
    <s v="PA"/>
    <x v="57"/>
    <s v="2481614"/>
    <x v="6"/>
    <d v="2024-07-03T00:00:00"/>
    <d v="2024-07-31T00:00:00"/>
    <n v="670.69999999995343"/>
    <n v="20.145128969734515"/>
    <n v="10.514159170007575"/>
    <n v="0.98199999999999998"/>
    <m/>
    <n v="1"/>
    <m/>
  </r>
  <r>
    <s v="High Street Botley"/>
    <s v="HSB"/>
    <x v="1"/>
    <s v="2500423"/>
    <x v="7"/>
    <d v="2024-07-31T00:00:00"/>
    <d v="2024-09-04T00:00:00"/>
    <n v="841.20000000006985"/>
    <n v="27.985792914881177"/>
    <n v="14.606363734280364"/>
    <n v="1.7110000000000001"/>
    <m/>
    <n v="2"/>
    <m/>
  </r>
  <r>
    <s v="High Street Botley 2 (A)"/>
    <s v="HSB2A"/>
    <x v="2"/>
    <s v="2500424"/>
    <x v="7"/>
    <d v="2024-07-31T00:00:00"/>
    <d v="2024-09-04T00:00:00"/>
    <n v="841.25000000005821"/>
    <n v="21.998044576521508"/>
    <n v="11.481234121357781"/>
    <n v="1.345"/>
    <m/>
    <n v="2"/>
    <m/>
  </r>
  <r>
    <s v="Kings Copse Avenue"/>
    <s v="KCA"/>
    <x v="3"/>
    <s v="2500425"/>
    <x v="7"/>
    <d v="2024-07-31T00:00:00"/>
    <d v="2024-09-04T00:00:00"/>
    <n v="841.24999999988358"/>
    <n v="20.248014264490173"/>
    <n v="10.56785713177984"/>
    <n v="1.238"/>
    <m/>
    <n v="2"/>
    <m/>
  </r>
  <r>
    <s v="Grange Road"/>
    <s v="GR"/>
    <x v="4"/>
    <s v="2500426"/>
    <x v="7"/>
    <d v="2024-07-31T00:00:00"/>
    <d v="2024-09-04T00:00:00"/>
    <n v="841.24999999988358"/>
    <n v="20.051749182766518"/>
    <n v="10.465422329210083"/>
    <n v="1.226"/>
    <m/>
    <n v="2"/>
    <m/>
  </r>
  <r>
    <s v="Pavilion Road"/>
    <s v="PAV"/>
    <x v="58"/>
    <s v="2500427"/>
    <x v="7"/>
    <d v="2024-07-31T00:00:00"/>
    <d v="2024-09-04T00:00:00"/>
    <n v="841.24999999988358"/>
    <n v="10.598314413077247"/>
    <n v="5.5314793387668306"/>
    <n v="0.64800000000000002"/>
    <m/>
    <n v="2"/>
    <m/>
  </r>
  <r>
    <s v="Winchester Street Railway Bridge"/>
    <s v="WSRB"/>
    <x v="0"/>
    <s v="2500428"/>
    <x v="7"/>
    <d v="2024-07-31T00:00:00"/>
    <d v="2024-09-04T00:00:00"/>
    <n v="840.9833333332208"/>
    <n v="9.8818082007187353"/>
    <n v="5.1575199377446426"/>
    <n v="0.60399999999999998"/>
    <m/>
    <n v="2"/>
    <m/>
  </r>
  <r>
    <s v="Upper Northam Close"/>
    <s v="UNC"/>
    <x v="5"/>
    <s v="2500429"/>
    <x v="7"/>
    <d v="2024-07-31T00:00:00"/>
    <d v="2024-09-04T00:00:00"/>
    <n v="841.2666666667792"/>
    <n v="17.07472382914424"/>
    <n v="8.9116512678205844"/>
    <n v="1.044"/>
    <m/>
    <n v="2"/>
    <m/>
  </r>
  <r>
    <s v="Bridge Road"/>
    <s v="BDG"/>
    <x v="6"/>
    <s v="2500430"/>
    <x v="7"/>
    <d v="2024-07-31T00:00:00"/>
    <d v="2024-09-04T00:00:00"/>
    <n v="841.2666666667792"/>
    <n v="18.137805293602455"/>
    <n v="9.4664954559511774"/>
    <n v="1.109"/>
    <m/>
    <n v="2"/>
    <m/>
  </r>
  <r>
    <s v="Bridge Road 2"/>
    <s v="BDG2"/>
    <x v="7"/>
    <s v="2500431"/>
    <x v="7"/>
    <d v="2024-07-31T00:00:00"/>
    <d v="2024-09-04T00:00:00"/>
    <n v="841.26666666660458"/>
    <n v="30.453195181870861"/>
    <n v="15.894151973836566"/>
    <n v="1.8620000000000001"/>
    <m/>
    <n v="2"/>
    <m/>
  </r>
  <r>
    <s v="Oakhill 2 (Bridge)"/>
    <s v="OH2"/>
    <x v="9"/>
    <s v="2500432"/>
    <x v="7"/>
    <d v="2024-07-31T00:00:00"/>
    <d v="2024-09-04T00:00:00"/>
    <n v="841.28333333332557"/>
    <n v="35.19547675178827"/>
    <n v="18.36924673892916"/>
    <n v="2.1520000000000001"/>
    <m/>
    <n v="2"/>
    <m/>
  </r>
  <r>
    <s v="Oakhill (Prov)"/>
    <s v="OH"/>
    <x v="8"/>
    <s v="2500433"/>
    <x v="7"/>
    <d v="2024-07-31T00:00:00"/>
    <d v="2024-09-04T00:00:00"/>
    <n v="841.19999999989523"/>
    <n v="24.992572515457226"/>
    <n v="13.044140143766819"/>
    <n v="1.528"/>
    <m/>
    <n v="2"/>
    <m/>
  </r>
  <r>
    <s v="Providence Hill 2"/>
    <s v="PH2"/>
    <x v="12"/>
    <s v="2500434"/>
    <x v="7"/>
    <d v="2024-07-31T00:00:00"/>
    <d v="2024-09-04T00:00:00"/>
    <n v="841.25000000005821"/>
    <n v="36.521660624068794"/>
    <n v="19.061409511518161"/>
    <n v="2.2330000000000001"/>
    <m/>
    <n v="2"/>
    <m/>
  </r>
  <r>
    <s v="Providence Hill 1"/>
    <s v="PH1"/>
    <x v="10"/>
    <s v="2500435"/>
    <x v="7"/>
    <d v="2024-07-31T00:00:00"/>
    <d v="2024-09-04T00:00:00"/>
    <n v="841.25000000005821"/>
    <n v="24.745755720652074"/>
    <n v="12.915321357334069"/>
    <n v="1.5129999999999999"/>
    <m/>
    <n v="2"/>
    <m/>
  </r>
  <r>
    <s v="Providence Hill 3"/>
    <s v="PH3"/>
    <x v="11"/>
    <s v="2500436"/>
    <x v="7"/>
    <d v="2024-07-31T00:00:00"/>
    <d v="2024-09-04T00:00:00"/>
    <n v="841.25000000005821"/>
    <n v="20.476990193163516"/>
    <n v="10.687364401442336"/>
    <n v="1.252"/>
    <m/>
    <n v="3"/>
    <m/>
  </r>
  <r>
    <s v="Hamble Lane 2 (Tesco)"/>
    <s v="HL2"/>
    <x v="13"/>
    <s v="2500437"/>
    <x v="7"/>
    <d v="2024-07-31T00:00:00"/>
    <d v="2024-09-04T00:00:00"/>
    <n v="841.35000000003492"/>
    <n v="32.478010340522808"/>
    <n v="16.950944854135077"/>
    <n v="1.986"/>
    <m/>
    <n v="3"/>
    <m/>
  </r>
  <r>
    <s v="Hamble Lane (Woodlands)"/>
    <s v="HL"/>
    <x v="14"/>
    <n v="2500438"/>
    <x v="7"/>
    <d v="2024-07-31T00:00:00"/>
    <d v="2024-09-04T00:00:00"/>
    <n v="841.84999999991851"/>
    <n v="24.564681356538575"/>
    <n v="12.82081490424769"/>
    <n v="1.5029999999999999"/>
    <m/>
    <n v="3"/>
    <m/>
  </r>
  <r>
    <s v="Hamble Lane 4"/>
    <s v="HL4"/>
    <x v="16"/>
    <s v="2500440"/>
    <x v="7"/>
    <d v="2024-07-31T00:00:00"/>
    <d v="2024-09-04T00:00:00"/>
    <n v="841.91666666662786"/>
    <n v="15.884883301990239"/>
    <n v="8.2906489050053445"/>
    <n v="0.97199999999999998"/>
    <m/>
    <n v="4"/>
    <m/>
  </r>
  <r>
    <s v="Hamble Primary School"/>
    <s v="HPS"/>
    <x v="59"/>
    <s v="2500441"/>
    <x v="7"/>
    <d v="2024-07-31T00:00:00"/>
    <d v="2024-09-04T00:00:00"/>
    <n v="841.91666666662786"/>
    <n v="18.614076214986508"/>
    <n v="9.7150710934167588"/>
    <n v="1.139"/>
    <m/>
    <n v="4"/>
    <m/>
  </r>
  <r>
    <s v="Hound Parish Office"/>
    <s v="HPO"/>
    <x v="17"/>
    <s v="2500442"/>
    <x v="7"/>
    <d v="2024-07-31T00:00:00"/>
    <d v="2024-09-04T00:00:00"/>
    <n v="841.95000000006985"/>
    <n v="11.913190807054063"/>
    <n v="6.2177405047255032"/>
    <n v="0.72899999999999998"/>
    <m/>
    <n v="4"/>
    <m/>
  </r>
  <r>
    <s v="Swaythling road"/>
    <s v="SWA"/>
    <x v="18"/>
    <s v="2500443"/>
    <x v="7"/>
    <d v="2024-07-31T00:00:00"/>
    <d v="2024-09-04T00:00:00"/>
    <n v="841.78333333338378"/>
    <n v="21.689896054011015"/>
    <n v="11.320405038627879"/>
    <n v="1.327"/>
    <m/>
    <n v="4"/>
    <m/>
  </r>
  <r>
    <s v="Allington Lane"/>
    <s v="AL"/>
    <x v="19"/>
    <s v="2500444"/>
    <x v="7"/>
    <d v="2024-07-31T00:00:00"/>
    <d v="2024-09-04T00:00:00"/>
    <n v="841.83333333337214"/>
    <n v="16.50753118194341"/>
    <n v="8.6156217024756838"/>
    <n v="1.01"/>
    <m/>
    <n v="5"/>
    <m/>
  </r>
  <r>
    <s v="Jukes Walk"/>
    <s v="JW"/>
    <x v="20"/>
    <s v="2500445"/>
    <x v="7"/>
    <d v="2024-07-31T00:00:00"/>
    <d v="2024-09-04T00:00:00"/>
    <n v="841.79999999993015"/>
    <n v="12.37296626277128"/>
    <n v="6.4577068177303136"/>
    <n v="0.75700000000000001"/>
    <m/>
    <n v="5"/>
    <m/>
  </r>
  <r>
    <s v="Botley Road"/>
    <s v="BOT"/>
    <x v="21"/>
    <s v="2500446"/>
    <x v="7"/>
    <d v="2024-07-31T00:00:00"/>
    <d v="2024-09-04T00:00:00"/>
    <n v="841.81666666665114"/>
    <n v="23.012934724504966"/>
    <n v="12.010926265399252"/>
    <n v="1.4079999999999999"/>
    <m/>
    <n v="5"/>
    <m/>
  </r>
  <r>
    <s v="Wyvern School"/>
    <s v="WYV"/>
    <x v="22"/>
    <s v="2500447"/>
    <x v="7"/>
    <d v="2024-07-31T00:00:00"/>
    <d v="2024-09-04T00:00:00"/>
    <n v="841.8666666666395"/>
    <n v="18.010474342731023"/>
    <n v="9.4000388010078417"/>
    <n v="1.1020000000000001"/>
    <m/>
    <n v="5"/>
    <m/>
  </r>
  <r>
    <s v="Fair Oak Road/Sandy Lane"/>
    <s v="FORSL"/>
    <x v="23"/>
    <s v="2500448"/>
    <x v="7"/>
    <d v="2024-07-31T00:00:00"/>
    <d v="2024-09-04T00:00:00"/>
    <n v="841.8666666666395"/>
    <n v="22.635668751980457"/>
    <n v="11.814023356983538"/>
    <n v="1.385"/>
    <m/>
    <n v="5"/>
    <m/>
  </r>
  <r>
    <s v="Fair Oak Road"/>
    <s v="FOR"/>
    <x v="24"/>
    <s v="2500449"/>
    <x v="7"/>
    <d v="2024-07-31T00:00:00"/>
    <d v="2024-09-04T00:00:00"/>
    <n v="841.8666666666395"/>
    <n v="15.477240655686277"/>
    <n v="8.0778917827172645"/>
    <n v="0.94699999999999995"/>
    <m/>
    <n v="5"/>
    <m/>
  </r>
  <r>
    <s v="Bishopstoke Road"/>
    <s v="BR"/>
    <x v="25"/>
    <s v="2500450"/>
    <x v="7"/>
    <d v="2024-07-31T00:00:00"/>
    <d v="2024-09-04T00:00:00"/>
    <n v="841.91666666662786"/>
    <n v="22.863119073543565"/>
    <n v="11.932734380763865"/>
    <n v="1.399"/>
    <m/>
    <n v="5"/>
    <m/>
  </r>
  <r>
    <s v="Twyford Road"/>
    <s v="TWY"/>
    <x v="27"/>
    <s v="2500452"/>
    <x v="7"/>
    <d v="2024-07-31T00:00:00"/>
    <d v="2024-09-04T00:00:00"/>
    <n v="842.03333333332557"/>
    <n v="19.787992161830672"/>
    <n v="10.327762088638138"/>
    <n v="1.2110000000000001"/>
    <m/>
    <n v="5"/>
    <m/>
  </r>
  <r>
    <s v="Mill Street"/>
    <s v="MS"/>
    <x v="28"/>
    <s v="2500453"/>
    <x v="7"/>
    <d v="2024-07-31T00:00:00"/>
    <d v="2024-09-04T00:00:00"/>
    <n v="842.06666666659294"/>
    <n v="21.486523236483553"/>
    <n v="11.214260561839016"/>
    <n v="1.3149999999999999"/>
    <m/>
    <n v="5"/>
    <m/>
  </r>
  <r>
    <s v="Campbell Road 4"/>
    <s v="CR4"/>
    <x v="29"/>
    <s v="2500454"/>
    <x v="7"/>
    <d v="2024-07-31T00:00:00"/>
    <d v="2024-09-04T00:00:00"/>
    <n v="842.13333333330229"/>
    <n v="20.52086447118505"/>
    <n v="10.710263293937917"/>
    <n v="1.256"/>
    <m/>
    <n v="5"/>
    <m/>
  </r>
  <r>
    <s v="Campbell Road 3"/>
    <s v="CR3"/>
    <x v="30"/>
    <s v="2500455"/>
    <x v="7"/>
    <d v="2024-07-31T00:00:00"/>
    <d v="2024-09-04T00:00:00"/>
    <n v="842.13333333330229"/>
    <n v="12.286377454085317"/>
    <n v="6.4125143288545496"/>
    <n v="0.752"/>
    <m/>
    <n v="5"/>
    <m/>
  </r>
  <r>
    <s v="Campbell Road"/>
    <s v="CR"/>
    <x v="31"/>
    <s v="2500456"/>
    <x v="7"/>
    <d v="2024-07-31T00:00:00"/>
    <d v="2024-09-04T00:00:00"/>
    <n v="842.15000000002328"/>
    <n v="33.574476043459264"/>
    <n v="17.523212966314855"/>
    <n v="2.0550000000000002"/>
    <m/>
    <n v="5"/>
    <m/>
  </r>
  <r>
    <s v="Southampton Road Analyser (A)"/>
    <s v="SRAN(A)"/>
    <x v="32"/>
    <s v="2500457"/>
    <x v="7"/>
    <d v="2024-07-31T00:00:00"/>
    <d v="2024-09-04T00:00:00"/>
    <n v="842.10000000003492"/>
    <n v="26.616091913073355"/>
    <n v="13.891488472376491"/>
    <n v="1.629"/>
    <m/>
    <n v="5"/>
    <m/>
  </r>
  <r>
    <s v="Southampton Road Analyser (B)"/>
    <s v="SRAN(B)"/>
    <x v="33"/>
    <s v="2500458"/>
    <x v="7"/>
    <d v="2024-07-31T00:00:00"/>
    <d v="2024-09-04T00:00:00"/>
    <n v="842.10000000003492"/>
    <n v="27.678121363257372"/>
    <n v="14.445783592514287"/>
    <n v="1.694"/>
    <m/>
    <n v="6"/>
    <m/>
  </r>
  <r>
    <s v="Southampton Road Analyser (C)"/>
    <s v="SRAN(C)"/>
    <x v="34"/>
    <s v="2500459"/>
    <x v="7"/>
    <d v="2024-07-31T00:00:00"/>
    <d v="2024-09-04T00:00:00"/>
    <n v="842.10000000003492"/>
    <n v="30.831531884573"/>
    <n v="16.0916137184619"/>
    <n v="1.887"/>
    <m/>
    <n v="6"/>
    <m/>
  </r>
  <r>
    <s v="Chestnut Avenue"/>
    <s v="CA"/>
    <x v="35"/>
    <s v="2500460"/>
    <x v="7"/>
    <d v="2024-07-31T00:00:00"/>
    <d v="2024-09-04T00:00:00"/>
    <n v="842.13333333330229"/>
    <n v="17.138843017733372"/>
    <n v="8.9451163975643908"/>
    <n v="1.0489999999999999"/>
    <m/>
    <n v="6"/>
    <m/>
  </r>
  <r>
    <s v="Southampton Road 1"/>
    <s v="SR1"/>
    <x v="36"/>
    <s v="2500461"/>
    <x v="7"/>
    <d v="2024-07-31T00:00:00"/>
    <d v="2024-09-04T00:00:00"/>
    <n v="842.13333333330229"/>
    <n v="32.839918461052505"/>
    <n v="17.139832182177717"/>
    <n v="2.0099999999999998"/>
    <m/>
    <n v="6"/>
    <m/>
  </r>
  <r>
    <s v="Southampton Road 2"/>
    <s v="SR2"/>
    <x v="37"/>
    <s v="2500462"/>
    <x v="7"/>
    <d v="2024-07-31T00:00:00"/>
    <d v="2024-09-04T00:00:00"/>
    <n v="842.11666666675592"/>
    <n v="28.69056623191257"/>
    <n v="14.974199494735162"/>
    <n v="1.756"/>
    <m/>
    <n v="6"/>
    <m/>
  </r>
  <r>
    <s v="The Point (A)"/>
    <s v="TP(A)"/>
    <x v="38"/>
    <s v="2500463"/>
    <x v="7"/>
    <d v="2024-07-31T00:00:00"/>
    <d v="2024-09-04T00:00:00"/>
    <n v="842.10000000003492"/>
    <n v="16.142847642797097"/>
    <n v="8.4252858260945178"/>
    <n v="0.98799999999999999"/>
    <m/>
    <n v="6"/>
    <m/>
  </r>
  <r>
    <s v="The Point (B)"/>
    <s v="TP(B)"/>
    <x v="39"/>
    <s v="2500464"/>
    <x v="7"/>
    <d v="2024-07-31T00:00:00"/>
    <d v="2024-09-04T00:00:00"/>
    <n v="842.10000000003492"/>
    <n v="15.358579741122744"/>
    <n v="8.0159601989158382"/>
    <n v="0.94"/>
    <m/>
    <n v="6"/>
    <m/>
  </r>
  <r>
    <s v="The Point (C)"/>
    <s v="TP(C)"/>
    <x v="40"/>
    <s v="2500465"/>
    <x v="7"/>
    <d v="2024-07-31T00:00:00"/>
    <d v="2024-09-04T00:00:00"/>
    <n v="842.10000000003492"/>
    <n v="15.342240826504529"/>
    <n v="8.0074325816829486"/>
    <n v="0.93899999999999995"/>
    <m/>
    <n v="6"/>
    <m/>
  </r>
  <r>
    <s v="leigh road/Pluto Road"/>
    <s v="LRPR"/>
    <x v="41"/>
    <s v="2500466"/>
    <x v="7"/>
    <d v="2024-07-31T00:00:00"/>
    <d v="2024-09-04T00:00:00"/>
    <n v="842.1166666665813"/>
    <n v="18.413592336772307"/>
    <n v="9.6104344137642528"/>
    <n v="1.127"/>
    <m/>
    <n v="6"/>
    <m/>
  </r>
  <r>
    <s v="Oxburgh Close"/>
    <s v="OX"/>
    <x v="42"/>
    <s v="2500467"/>
    <x v="7"/>
    <d v="2024-07-31T00:00:00"/>
    <d v="2024-09-04T00:00:00"/>
    <n v="842.13333333330229"/>
    <n v="12.090318239392467"/>
    <n v="6.3101869725430415"/>
    <n v="0.74"/>
    <m/>
    <n v="6"/>
    <m/>
  </r>
  <r>
    <s v="Hadleigh Gardens"/>
    <s v="HG"/>
    <x v="43"/>
    <s v="2500468"/>
    <x v="7"/>
    <d v="2024-07-31T00:00:00"/>
    <d v="2024-09-04T00:00:00"/>
    <n v="842.1166666665813"/>
    <n v="10.587407128862869"/>
    <n v="5.5257866017029595"/>
    <n v="0.64800000000000002"/>
    <m/>
    <n v="6"/>
    <m/>
  </r>
  <r>
    <s v="Woodside Avenue"/>
    <s v="WA"/>
    <x v="44"/>
    <s v="2500469"/>
    <x v="7"/>
    <d v="2024-07-31T00:00:00"/>
    <d v="2024-09-04T00:00:00"/>
    <n v="842.21666666673264"/>
    <n v="14.425263095401874"/>
    <n v="7.5288429516711242"/>
    <n v="0.88300000000000001"/>
    <m/>
    <n v="6"/>
    <m/>
  </r>
  <r>
    <s v="Belmont Road"/>
    <s v="BEL"/>
    <x v="45"/>
    <s v="2500470"/>
    <x v="7"/>
    <d v="2024-07-31T00:00:00"/>
    <d v="2024-09-04T00:00:00"/>
    <n v="842.15000000002328"/>
    <m/>
    <n v="0.11085244212267305"/>
    <n v="1.2999999999999999E-2"/>
    <s v="0.212393279107042 was removed as appears as travelling blank"/>
    <n v="6"/>
    <m/>
  </r>
  <r>
    <s v="Leigh Road/J13"/>
    <s v="LR13"/>
    <x v="46"/>
    <s v="2500471"/>
    <x v="7"/>
    <d v="2024-07-31T00:00:00"/>
    <d v="2024-09-04T00:00:00"/>
    <n v="842.13333333330229"/>
    <n v="28.918734167195492"/>
    <n v="15.093285055947543"/>
    <n v="1.77"/>
    <m/>
    <n v="6"/>
    <m/>
  </r>
  <r>
    <s v="Steele Close (A)"/>
    <s v="SC(A)"/>
    <x v="47"/>
    <s v="2500472"/>
    <x v="7"/>
    <d v="2024-07-31T00:00:00"/>
    <d v="2024-09-04T00:00:00"/>
    <n v="842.15000000002328"/>
    <n v="14.573446535652391"/>
    <n v="7.6061829518018742"/>
    <n v="0.89200000000000002"/>
    <m/>
    <n v="7"/>
    <m/>
  </r>
  <r>
    <s v="Steele Close (B)"/>
    <s v="SC(B)"/>
    <x v="48"/>
    <s v="2500473"/>
    <x v="7"/>
    <d v="2024-07-31T00:00:00"/>
    <d v="2024-09-04T00:00:00"/>
    <n v="842.15000000002328"/>
    <n v="14.508094757465608"/>
    <n v="7.5720745080718208"/>
    <n v="0.88800000000000001"/>
    <m/>
    <n v="7"/>
    <m/>
  </r>
  <r>
    <s v="Steele Close (C)"/>
    <s v="SC(C)"/>
    <x v="49"/>
    <s v="2500474"/>
    <x v="7"/>
    <d v="2024-07-31T00:00:00"/>
    <d v="2024-09-04T00:00:00"/>
    <n v="842.15000000002328"/>
    <n v="14.524432702012303"/>
    <n v="7.5806016190043337"/>
    <n v="0.88900000000000001"/>
    <m/>
    <n v="8"/>
    <m/>
  </r>
  <r>
    <s v="Medina Close"/>
    <s v="MC"/>
    <x v="50"/>
    <s v="2500475"/>
    <x v="7"/>
    <d v="2024-07-31T00:00:00"/>
    <d v="2024-09-04T00:00:00"/>
    <n v="842.23333333345363"/>
    <n v="15.486838959905969"/>
    <n v="8.0829013360678328"/>
    <n v="0.94799999999999995"/>
    <m/>
    <n v="8"/>
    <m/>
  </r>
  <r>
    <s v="Porteous Crescent (A)"/>
    <s v="PC(A)"/>
    <x v="51"/>
    <s v="2500476"/>
    <x v="7"/>
    <d v="2024-07-31T00:00:00"/>
    <d v="2024-09-04T00:00:00"/>
    <n v="842.36666666669771"/>
    <n v="12.919990107237069"/>
    <n v="6.7432098680778028"/>
    <n v="0.79100000000000004"/>
    <m/>
    <n v="8"/>
    <m/>
  </r>
  <r>
    <s v="Nuffield Hospital"/>
    <s v="NH"/>
    <x v="52"/>
    <s v="2500477"/>
    <x v="7"/>
    <d v="2024-07-31T00:00:00"/>
    <d v="2024-09-04T00:00:00"/>
    <n v="842.25"/>
    <n v="15.323172454734342"/>
    <n v="7.997480404349866"/>
    <n v="0.93799999999999994"/>
    <m/>
    <n v="1"/>
    <m/>
  </r>
  <r>
    <s v="Ashdown Road"/>
    <s v="AR"/>
    <x v="53"/>
    <s v="2500478"/>
    <x v="7"/>
    <d v="2024-07-31T00:00:00"/>
    <d v="2024-09-04T00:00:00"/>
    <n v="842.25"/>
    <n v="5.2765295339863467"/>
    <n v="2.7539298194083228"/>
    <n v="0.32300000000000001"/>
    <m/>
    <n v="1"/>
    <m/>
  </r>
  <r>
    <s v="Chestnut Close"/>
    <s v="CC"/>
    <x v="54"/>
    <s v="2500479"/>
    <x v="7"/>
    <d v="2024-07-31T00:00:00"/>
    <d v="2024-09-04T00:00:00"/>
    <n v="842.29999999998836"/>
    <n v="20.320783568799996"/>
    <n v="10.605836935699372"/>
    <n v="1.244"/>
    <m/>
    <n v="1"/>
    <m/>
  </r>
  <r>
    <s v="Sparrow Square"/>
    <s v="SSQ"/>
    <x v="55"/>
    <s v="2500480"/>
    <x v="7"/>
    <d v="2024-07-31T00:00:00"/>
    <d v="2024-09-04T00:00:00"/>
    <n v="842.34999999997672"/>
    <n v="14.471981955244658"/>
    <n v="7.5532264902112001"/>
    <n v="0.88600000000000001"/>
    <m/>
    <n v="1"/>
    <m/>
  </r>
  <r>
    <s v="Dove Dale"/>
    <s v="DD (A)"/>
    <x v="56"/>
    <s v="2500481"/>
    <x v="7"/>
    <d v="2024-07-31T00:00:00"/>
    <d v="2024-09-04T00:00:00"/>
    <n v="842.46666666667443"/>
    <n v="16.887084751127485"/>
    <n v="8.813718554868208"/>
    <n v="1.034"/>
    <m/>
    <n v="1"/>
    <m/>
  </r>
  <r>
    <s v="Passfield Avenue"/>
    <s v="PA"/>
    <x v="57"/>
    <s v="2500482"/>
    <x v="7"/>
    <d v="2024-07-31T00:00:00"/>
    <d v="2024-09-04T00:00:00"/>
    <n v="842.23333333327901"/>
    <n v="16.565036609016779"/>
    <n v="8.6456349733908038"/>
    <n v="1.014"/>
    <m/>
    <n v="1"/>
    <m/>
  </r>
  <r>
    <s v="Mill Hill"/>
    <s v="MH"/>
    <x v="60"/>
    <s v="2522542"/>
    <x v="8"/>
    <d v="2024-09-04T00:00:00"/>
    <d v="2024-10-02T00:00:00"/>
    <n v="672.25000000011642"/>
    <n v="41.282116772027059"/>
    <n v="21.545989964523518"/>
    <n v="2.0169999999999999"/>
    <m/>
    <n v="2"/>
    <m/>
  </r>
  <r>
    <s v="High Street Botley"/>
    <s v="HSB"/>
    <x v="1"/>
    <s v="2522482"/>
    <x v="8"/>
    <d v="2024-09-04T00:00:00"/>
    <d v="2024-10-02T00:00:00"/>
    <n v="671.93333333329065"/>
    <n v="27.152149022722234"/>
    <n v="14.171267757161917"/>
    <n v="1.3260000000000001"/>
    <m/>
    <n v="2"/>
    <m/>
  </r>
  <r>
    <s v="High Street Botley 2 (A)"/>
    <s v="HSB2A"/>
    <x v="2"/>
    <s v="2522483"/>
    <x v="8"/>
    <d v="2024-09-04T00:00:00"/>
    <d v="2024-10-02T00:00:00"/>
    <n v="671.90000000002328"/>
    <n v="23.69275636255313"/>
    <n v="12.365739228889943"/>
    <n v="1.157"/>
    <m/>
    <n v="2"/>
    <m/>
  </r>
  <r>
    <s v="Kings Copse Avenue"/>
    <s v="KCA"/>
    <x v="3"/>
    <s v="2522484"/>
    <x v="8"/>
    <d v="2024-09-04T00:00:00"/>
    <d v="2024-10-02T00:00:00"/>
    <n v="671.90000000002328"/>
    <n v="29.098882274146931"/>
    <n v="15.187308076277104"/>
    <n v="1.421"/>
    <m/>
    <n v="2"/>
    <m/>
  </r>
  <r>
    <s v="Grange Road"/>
    <s v="GR"/>
    <x v="4"/>
    <s v="2522485"/>
    <x v="8"/>
    <d v="2024-09-04T00:00:00"/>
    <d v="2024-10-02T00:00:00"/>
    <n v="671.88333333330229"/>
    <n v="22.771822489024448"/>
    <n v="11.885084806380192"/>
    <n v="1.1120000000000001"/>
    <m/>
    <n v="2"/>
    <m/>
  </r>
  <r>
    <s v="Pavilion Road"/>
    <s v="PAV"/>
    <x v="58"/>
    <s v="2522486"/>
    <x v="8"/>
    <d v="2024-09-04T00:00:00"/>
    <d v="2024-10-02T00:00:00"/>
    <n v="671.88333333347691"/>
    <n v="12.041215488797565"/>
    <n v="6.2845592321490429"/>
    <n v="0.58799999999999997"/>
    <m/>
    <n v="2"/>
    <m/>
  </r>
  <r>
    <s v="Upper Northam Close"/>
    <s v="UNC"/>
    <x v="5"/>
    <s v="2522488"/>
    <x v="8"/>
    <d v="2024-09-04T00:00:00"/>
    <d v="2024-10-02T00:00:00"/>
    <n v="671.85000000003492"/>
    <n v="15.400413782837632"/>
    <n v="8.0377942499152564"/>
    <n v="0.752"/>
    <m/>
    <n v="2"/>
    <m/>
  </r>
  <r>
    <s v="Bridge Road"/>
    <s v="BDG"/>
    <x v="6"/>
    <s v="2522489"/>
    <x v="8"/>
    <d v="2024-09-04T00:00:00"/>
    <d v="2024-10-02T00:00:00"/>
    <n v="671.83333333331393"/>
    <n v="18.554682212850945"/>
    <n v="9.6840721361435005"/>
    <n v="0.90600000000000003"/>
    <m/>
    <n v="2"/>
    <m/>
  </r>
  <r>
    <s v="Bridge Road 2"/>
    <s v="BDG2"/>
    <x v="7"/>
    <s v="2522490"/>
    <x v="8"/>
    <d v="2024-09-04T00:00:00"/>
    <d v="2024-10-02T00:00:00"/>
    <n v="671.85000000003492"/>
    <n v="36.698858376123717"/>
    <n v="19.153892680649122"/>
    <n v="1.792"/>
    <m/>
    <n v="2"/>
    <m/>
  </r>
  <r>
    <s v="Oakhill 2 (Bridge)"/>
    <s v="OH2"/>
    <x v="9"/>
    <s v="2522491"/>
    <x v="8"/>
    <d v="2024-09-04T00:00:00"/>
    <d v="2024-10-02T00:00:00"/>
    <n v="671.8499999998603"/>
    <n v="41.716280419745218"/>
    <n v="21.772588945587277"/>
    <n v="2.0369999999999999"/>
    <m/>
    <n v="2"/>
    <m/>
  </r>
  <r>
    <s v="Oakhill (Prov)"/>
    <s v="OH"/>
    <x v="8"/>
    <s v="2522492"/>
    <x v="8"/>
    <d v="2024-09-04T00:00:00"/>
    <d v="2024-10-02T00:00:00"/>
    <n v="671.86666666675592"/>
    <n v="21.91227922206496"/>
    <n v="11.43647141026355"/>
    <n v="1.07"/>
    <s v="Contained water droplets. Results may be compromised"/>
    <n v="2"/>
    <m/>
  </r>
  <r>
    <s v="Providence Hill 2"/>
    <s v="PH2"/>
    <x v="12"/>
    <s v="2522493"/>
    <x v="8"/>
    <d v="2024-09-04T00:00:00"/>
    <d v="2024-10-02T00:00:00"/>
    <n v="671.83333333331393"/>
    <n v="33.750680228232177"/>
    <n v="17.61517757214623"/>
    <n v="1.6479999999999999"/>
    <m/>
    <n v="3"/>
    <m/>
  </r>
  <r>
    <s v="Providence Hill 1"/>
    <s v="PH1"/>
    <x v="10"/>
    <s v="2522494"/>
    <x v="8"/>
    <d v="2024-09-04T00:00:00"/>
    <d v="2024-10-02T00:00:00"/>
    <n v="671.83333333331393"/>
    <n v="25.558767551476798"/>
    <n v="13.339649035217535"/>
    <n v="1.248"/>
    <m/>
    <n v="3"/>
    <m/>
  </r>
  <r>
    <s v="Providence Hill 3"/>
    <s v="PH3"/>
    <x v="11"/>
    <s v="2522495"/>
    <x v="8"/>
    <d v="2024-09-04T00:00:00"/>
    <d v="2024-10-02T00:00:00"/>
    <n v="671.83333333331393"/>
    <n v="22.200083354007091"/>
    <n v="11.586682335076771"/>
    <n v="1.0840000000000001"/>
    <m/>
    <n v="3"/>
    <m/>
  </r>
  <r>
    <s v="Hamble Lane 2 (Tesco)"/>
    <s v="HL2"/>
    <x v="13"/>
    <s v="2522496"/>
    <x v="8"/>
    <d v="2024-09-04T00:00:00"/>
    <d v="2024-10-02T00:00:00"/>
    <n v="671.75000000005821"/>
    <n v="34.410301451429838"/>
    <n v="17.95944752162309"/>
    <n v="1.68"/>
    <m/>
    <n v="4"/>
    <m/>
  </r>
  <r>
    <s v="Hamble Lane (Woodlands)"/>
    <s v="HL"/>
    <x v="14"/>
    <s v="2522497"/>
    <x v="8"/>
    <d v="2024-09-04T00:00:00"/>
    <d v="2024-10-02T00:00:00"/>
    <n v="671.18333333346527"/>
    <n v="24.128046981694247"/>
    <n v="12.592926399631654"/>
    <n v="1.177"/>
    <s v="Contained an insect. Results may be compromised"/>
    <n v="4"/>
    <m/>
  </r>
  <r>
    <s v="Hamble Corner Fruit Farm"/>
    <s v="HCF"/>
    <x v="15"/>
    <s v="2522498"/>
    <x v="8"/>
    <d v="2024-09-04T00:00:00"/>
    <d v="2024-10-02T00:00:00"/>
    <n v="671.06666666676756"/>
    <n v="24.870356149410132"/>
    <n v="12.980352896351844"/>
    <n v="1.2130000000000001"/>
    <m/>
    <n v="4"/>
    <m/>
  </r>
  <r>
    <s v="Hamble Primary School"/>
    <s v="HPS"/>
    <x v="59"/>
    <s v="2522500"/>
    <x v="8"/>
    <d v="2024-09-04T00:00:00"/>
    <d v="2024-10-02T00:00:00"/>
    <n v="671.08333333331393"/>
    <n v="17.755312057618791"/>
    <n v="9.266864330698743"/>
    <n v="0.86599999999999999"/>
    <m/>
    <n v="5"/>
    <m/>
  </r>
  <r>
    <s v="Hound Parish Office"/>
    <s v="HPO"/>
    <x v="17"/>
    <s v="2522501"/>
    <x v="8"/>
    <d v="2024-09-04T00:00:00"/>
    <d v="2024-10-02T00:00:00"/>
    <n v="671.06666666659294"/>
    <n v="12.875996423605628"/>
    <n v="6.7202486553265279"/>
    <n v="0.628"/>
    <m/>
    <n v="5"/>
    <m/>
  </r>
  <r>
    <s v="Swaythling road"/>
    <s v="SWA"/>
    <x v="18"/>
    <s v="2522502"/>
    <x v="8"/>
    <d v="2024-09-04T00:00:00"/>
    <d v="2024-10-02T00:00:00"/>
    <n v="671.19999999983702"/>
    <n v="19.617644517287243"/>
    <n v="10.238854132195847"/>
    <n v="0.95699999999999996"/>
    <s v="Contained water droplets. Results may be compromised"/>
    <n v="5"/>
    <m/>
  </r>
  <r>
    <s v="Allington Lane"/>
    <s v="AL"/>
    <x v="19"/>
    <s v="2522503"/>
    <x v="8"/>
    <d v="2024-09-04T00:00:00"/>
    <d v="2024-10-02T00:00:00"/>
    <n v="671.13333333330229"/>
    <n v="14.494307638820576"/>
    <n v="7.5648787258980041"/>
    <n v="0.70699999999999996"/>
    <m/>
    <n v="5"/>
    <m/>
  </r>
  <r>
    <s v="Jukes Walk"/>
    <s v="JW"/>
    <x v="20"/>
    <s v="2522504"/>
    <x v="8"/>
    <d v="2024-09-04T00:00:00"/>
    <d v="2024-10-02T00:00:00"/>
    <n v="671.15000000002328"/>
    <n v="16.462008492884777"/>
    <n v="8.5918624701903852"/>
    <n v="0.80300000000000005"/>
    <m/>
    <n v="5"/>
    <m/>
  </r>
  <r>
    <s v="Botley Road"/>
    <s v="BOT"/>
    <x v="21"/>
    <s v="2522505"/>
    <x v="8"/>
    <d v="2024-09-04T00:00:00"/>
    <d v="2024-10-02T00:00:00"/>
    <n v="671.18333333346527"/>
    <n v="27.325986938486345"/>
    <n v="14.261997358291412"/>
    <n v="1.333"/>
    <m/>
    <n v="5"/>
    <m/>
  </r>
  <r>
    <s v="Wyvern School"/>
    <s v="WYV"/>
    <x v="22"/>
    <s v="2522506"/>
    <x v="8"/>
    <d v="2024-09-04T00:00:00"/>
    <d v="2024-10-02T00:00:00"/>
    <n v="671.11666666675592"/>
    <n v="23.228371122752517"/>
    <n v="12.12336697429672"/>
    <n v="1.133"/>
    <m/>
    <n v="5"/>
    <m/>
  </r>
  <r>
    <s v="Fair Oak Road/Sandy Lane"/>
    <s v="FORSL"/>
    <x v="23"/>
    <s v="2522507"/>
    <x v="8"/>
    <d v="2024-09-04T00:00:00"/>
    <d v="2024-10-02T00:00:00"/>
    <n v="671.08333333331393"/>
    <n v="24.603203774991396"/>
    <n v="12.840920550621815"/>
    <n v="1.2"/>
    <m/>
    <n v="5"/>
    <m/>
  </r>
  <r>
    <s v="Fair Oak Road"/>
    <s v="FOR"/>
    <x v="24"/>
    <s v="2522508"/>
    <x v="8"/>
    <d v="2024-09-04T00:00:00"/>
    <d v="2024-10-02T00:00:00"/>
    <n v="671.08333333331393"/>
    <n v="15.643537066932032"/>
    <n v="8.1646853167703721"/>
    <n v="0.76300000000000001"/>
    <m/>
    <n v="5"/>
    <m/>
  </r>
  <r>
    <s v="Bishopstoke Road"/>
    <s v="BR"/>
    <x v="25"/>
    <s v="2522509"/>
    <x v="8"/>
    <d v="2024-09-04T00:00:00"/>
    <d v="2024-10-02T00:00:00"/>
    <n v="671.03333333332557"/>
    <n v="24.687053797625836"/>
    <n v="12.884683610451898"/>
    <n v="1.204"/>
    <s v="Contained water droplets. Results may be compromised"/>
    <n v="5"/>
    <m/>
  </r>
  <r>
    <s v="Bishopstoke Road 2"/>
    <s v="BR2"/>
    <x v="26"/>
    <s v="2522510"/>
    <x v="8"/>
    <d v="2024-09-04T00:00:00"/>
    <d v="2024-10-02T00:00:00"/>
    <n v="671.00000000005821"/>
    <n v="26.431223546942565"/>
    <n v="13.795001851222633"/>
    <n v="1.2889999999999999"/>
    <m/>
    <n v="5"/>
    <m/>
  </r>
  <r>
    <s v="Mill Street"/>
    <s v="MS"/>
    <x v="28"/>
    <s v="2522512"/>
    <x v="8"/>
    <d v="2024-09-04T00:00:00"/>
    <d v="2024-10-02T00:00:00"/>
    <n v="670.91666666662786"/>
    <n v="27.91106545770873"/>
    <n v="14.567361929910611"/>
    <n v="1.361"/>
    <m/>
    <n v="5"/>
    <m/>
  </r>
  <r>
    <s v="Campbell Road 4"/>
    <s v="CR4"/>
    <x v="29"/>
    <s v="2522513"/>
    <x v="8"/>
    <d v="2024-09-04T00:00:00"/>
    <d v="2024-10-02T00:00:00"/>
    <n v="670.85000000009313"/>
    <n v="18.889526719830425"/>
    <n v="9.8588344049219341"/>
    <n v="0.92100000000000004"/>
    <m/>
    <n v="5"/>
    <m/>
  </r>
  <r>
    <s v="Campbell Road 3"/>
    <s v="CR3"/>
    <x v="30"/>
    <s v="2522514"/>
    <x v="8"/>
    <d v="2024-09-04T00:00:00"/>
    <d v="2024-10-02T00:00:00"/>
    <n v="670.84999999991851"/>
    <n v="13.967174480138837"/>
    <n v="7.2897570355630679"/>
    <n v="0.68100000000000005"/>
    <m/>
    <n v="6"/>
    <m/>
  </r>
  <r>
    <s v="Campbell Road"/>
    <s v="CR"/>
    <x v="31"/>
    <s v="2522515"/>
    <x v="8"/>
    <d v="2024-09-04T00:00:00"/>
    <d v="2024-10-02T00:00:00"/>
    <n v="670.84999999991851"/>
    <n v="26.703760900353547"/>
    <n v="13.937244728785776"/>
    <n v="1.302"/>
    <m/>
    <n v="6"/>
    <m/>
  </r>
  <r>
    <s v="Southampton Road Analyser (A)"/>
    <s v="SRAN(A)"/>
    <x v="32"/>
    <s v="2522516"/>
    <x v="8"/>
    <d v="2024-09-04T00:00:00"/>
    <d v="2024-10-02T00:00:00"/>
    <n v="670.8666666666395"/>
    <n v="26.436476696811166"/>
    <n v="13.797743578711465"/>
    <n v="1.2889999999999999"/>
    <m/>
    <n v="6"/>
    <m/>
  </r>
  <r>
    <s v="Southampton Road Analyser (B)"/>
    <s v="SRAN(B)"/>
    <x v="33"/>
    <s v="2522517"/>
    <x v="8"/>
    <d v="2024-09-04T00:00:00"/>
    <d v="2024-10-02T00:00:00"/>
    <n v="670.8666666666395"/>
    <n v="27.502959852927674"/>
    <n v="14.354363180024883"/>
    <n v="1.341"/>
    <m/>
    <n v="6"/>
    <m/>
  </r>
  <r>
    <s v="Southampton Road Analyser (C)"/>
    <s v="SRAN(C)"/>
    <x v="34"/>
    <s v="2522518"/>
    <x v="8"/>
    <d v="2024-09-04T00:00:00"/>
    <d v="2024-10-02T00:00:00"/>
    <n v="670.8666666666395"/>
    <n v="26.026290867535582"/>
    <n v="13.583659116667841"/>
    <n v="1.2689999999999999"/>
    <m/>
    <n v="6"/>
    <m/>
  </r>
  <r>
    <s v="Chestnut Avenue"/>
    <s v="CA"/>
    <x v="35"/>
    <s v="2522519"/>
    <x v="8"/>
    <d v="2024-09-04T00:00:00"/>
    <d v="2024-10-02T00:00:00"/>
    <n v="670.81666666665114"/>
    <n v="21.474828691396556"/>
    <n v="11.208156937054572"/>
    <n v="1.0469999999999999"/>
    <m/>
    <n v="6"/>
    <m/>
  </r>
  <r>
    <s v="Southampton Road 1"/>
    <s v="SR1"/>
    <x v="36"/>
    <s v="2522520"/>
    <x v="8"/>
    <d v="2024-09-04T00:00:00"/>
    <d v="2024-10-02T00:00:00"/>
    <n v="670.81666666665114"/>
    <n v="40.79602126761008"/>
    <n v="21.292286674117996"/>
    <n v="1.9890000000000001"/>
    <m/>
    <n v="6"/>
    <m/>
  </r>
  <r>
    <s v="Southampton Road 2"/>
    <s v="SR2"/>
    <x v="37"/>
    <s v="2522521"/>
    <x v="8"/>
    <d v="2024-09-04T00:00:00"/>
    <d v="2024-10-02T00:00:00"/>
    <n v="670.83333333319752"/>
    <n v="32.242208198764295"/>
    <n v="16.827874842778861"/>
    <n v="1.5720000000000001"/>
    <m/>
    <n v="6"/>
    <m/>
  </r>
  <r>
    <s v="The Point (A)"/>
    <s v="TP(A)"/>
    <x v="38"/>
    <s v="2522522"/>
    <x v="8"/>
    <d v="2024-09-04T00:00:00"/>
    <d v="2024-10-02T00:00:00"/>
    <n v="670.83333333337214"/>
    <n v="18.64387229813557"/>
    <n v="9.7306222850394413"/>
    <n v="0.90900000000000003"/>
    <m/>
    <n v="6"/>
    <m/>
  </r>
  <r>
    <s v="The Point (B)"/>
    <s v="TP(B)"/>
    <x v="39"/>
    <s v="2522523"/>
    <x v="8"/>
    <d v="2024-09-04T00:00:00"/>
    <d v="2024-10-02T00:00:00"/>
    <n v="670.83333333337214"/>
    <n v="17.659377391303327"/>
    <n v="9.2167940455654112"/>
    <n v="0.86099999999999999"/>
    <m/>
    <n v="6"/>
    <m/>
  </r>
  <r>
    <s v="The Point (C)"/>
    <s v="TP(C)"/>
    <x v="40"/>
    <s v="2522524"/>
    <x v="8"/>
    <d v="2024-09-04T00:00:00"/>
    <d v="2024-10-02T00:00:00"/>
    <n v="670.83333333319752"/>
    <n v="16.982537142860579"/>
    <n v="8.8635371309293216"/>
    <n v="0.82799999999999996"/>
    <m/>
    <n v="6"/>
    <m/>
  </r>
  <r>
    <s v="leigh road/Pluto Road"/>
    <s v="LRPR"/>
    <x v="41"/>
    <s v="2522525"/>
    <x v="8"/>
    <d v="2024-09-04T00:00:00"/>
    <d v="2024-10-02T00:00:00"/>
    <n v="670.81666666665114"/>
    <n v="22.069642475589969"/>
    <n v="11.518602544671174"/>
    <n v="1.0760000000000001"/>
    <m/>
    <n v="6"/>
    <m/>
  </r>
  <r>
    <s v="Oxburgh Close"/>
    <s v="OX"/>
    <x v="42"/>
    <s v="2522526"/>
    <x v="8"/>
    <d v="2024-09-04T00:00:00"/>
    <d v="2024-10-02T00:00:00"/>
    <n v="670.81666666665114"/>
    <n v="12.839773410519813"/>
    <n v="6.7013431161376893"/>
    <n v="0.626"/>
    <m/>
    <n v="6"/>
    <m/>
  </r>
  <r>
    <s v="Hadleigh Gardens"/>
    <s v="HG"/>
    <x v="43"/>
    <s v="2522527"/>
    <x v="8"/>
    <d v="2024-09-04T00:00:00"/>
    <d v="2024-10-02T00:00:00"/>
    <n v="670.81666666665114"/>
    <n v="12.203937986037202"/>
    <n v="6.3694874666164942"/>
    <n v="0.59499999999999997"/>
    <m/>
    <n v="6"/>
    <m/>
  </r>
  <r>
    <s v="Woodside Avenue"/>
    <s v="WA"/>
    <x v="44"/>
    <s v="2522528"/>
    <x v="8"/>
    <d v="2024-09-04T00:00:00"/>
    <d v="2024-10-02T00:00:00"/>
    <n v="670.73333333339542"/>
    <n v="52.103955869193072"/>
    <n v="27.194131455737512"/>
    <n v="2.54"/>
    <m/>
    <n v="7"/>
    <m/>
  </r>
  <r>
    <s v="Belmont Road"/>
    <s v="BEL"/>
    <x v="45"/>
    <s v="2522529"/>
    <x v="8"/>
    <d v="2024-09-04T00:00:00"/>
    <d v="2024-10-02T00:00:00"/>
    <n v="670.75000000011642"/>
    <n v="17.559007081621999"/>
    <n v="9.1644087064832984"/>
    <n v="0.85599999999999998"/>
    <m/>
    <n v="7"/>
    <m/>
  </r>
  <r>
    <s v="Leigh Road/J13"/>
    <s v="LR13"/>
    <x v="46"/>
    <s v="2522530"/>
    <x v="8"/>
    <d v="2024-09-04T00:00:00"/>
    <d v="2024-10-02T00:00:00"/>
    <n v="670.78333333338378"/>
    <n v="33.229179814642073"/>
    <n v="17.342995727892522"/>
    <n v="1.62"/>
    <m/>
    <n v="8"/>
    <m/>
  </r>
  <r>
    <s v="Steele Close (A)"/>
    <s v="SC(A)"/>
    <x v="47"/>
    <s v="2522531"/>
    <x v="8"/>
    <d v="2024-09-04T00:00:00"/>
    <d v="2024-10-02T00:00:00"/>
    <n v="670.71666666667443"/>
    <n v="15.81620008448656"/>
    <n v="8.2548017142414203"/>
    <n v="0.77100000000000002"/>
    <m/>
    <n v="8"/>
    <m/>
  </r>
  <r>
    <s v="Steele Close (B)"/>
    <s v="SC(B)"/>
    <x v="48"/>
    <s v="2522532"/>
    <x v="8"/>
    <d v="2024-09-04T00:00:00"/>
    <d v="2024-10-02T00:00:00"/>
    <n v="670.71666666667443"/>
    <n v="16.493158064756415"/>
    <n v="8.6081200755513656"/>
    <n v="0.80400000000000005"/>
    <m/>
    <n v="8"/>
    <m/>
  </r>
  <r>
    <s v="Steele Close (C)"/>
    <s v="SC(C)"/>
    <x v="49"/>
    <s v="2522533"/>
    <x v="8"/>
    <d v="2024-09-04T00:00:00"/>
    <d v="2024-10-02T00:00:00"/>
    <n v="670.71666666667443"/>
    <n v="15.898255597246543"/>
    <n v="8.2976281822789897"/>
    <n v="0.77500000000000002"/>
    <m/>
    <n v="1"/>
    <m/>
  </r>
  <r>
    <s v="Medina Close"/>
    <s v="MC"/>
    <x v="50"/>
    <s v="2522534"/>
    <x v="8"/>
    <d v="2024-09-04T00:00:00"/>
    <d v="2024-10-02T00:00:00"/>
    <n v="670.64999999996508"/>
    <n v="15.756224558265192"/>
    <n v="8.2234992475288067"/>
    <n v="0.76800000000000002"/>
    <m/>
    <n v="1"/>
    <m/>
  </r>
  <r>
    <s v="Porteous Crescent (A)"/>
    <s v="PC(A)"/>
    <x v="51"/>
    <s v="2522535"/>
    <x v="8"/>
    <d v="2024-09-04T00:00:00"/>
    <d v="2024-10-02T00:00:00"/>
    <n v="670.51666666672099"/>
    <n v="16.621197583951329"/>
    <n v="8.6749465469474583"/>
    <n v="0.81"/>
    <m/>
    <n v="1"/>
    <m/>
  </r>
  <r>
    <s v="Nuffield Hospital"/>
    <s v="NH"/>
    <x v="52"/>
    <s v="2522536"/>
    <x v="8"/>
    <d v="2024-09-04T00:00:00"/>
    <d v="2024-10-02T00:00:00"/>
    <n v="670.61666666669771"/>
    <n v="16.413549717920557"/>
    <n v="8.5665708339877646"/>
    <n v="0.8"/>
    <m/>
    <n v="1"/>
    <m/>
  </r>
  <r>
    <s v="Ashdown Road"/>
    <s v="AR"/>
    <x v="53"/>
    <s v="2522537"/>
    <x v="8"/>
    <d v="2024-09-04T00:00:00"/>
    <d v="2024-10-02T00:00:00"/>
    <n v="670.64999999996508"/>
    <n v="5.6418772832329793"/>
    <n v="2.9446123607687786"/>
    <n v="0.27500000000000002"/>
    <m/>
    <n v="1"/>
    <m/>
  </r>
  <r>
    <s v="Chestnut Close"/>
    <s v="CC"/>
    <x v="54"/>
    <s v="2522538"/>
    <x v="8"/>
    <d v="2024-09-04T00:00:00"/>
    <d v="2024-10-02T00:00:00"/>
    <n v="670.54999999998836"/>
    <n v="20.826761613601136"/>
    <n v="10.869917334864894"/>
    <n v="1.0149999999999999"/>
    <m/>
    <n v="1"/>
    <m/>
  </r>
  <r>
    <s v="Sparrow Square"/>
    <s v="SSQ"/>
    <x v="55"/>
    <s v="2522539"/>
    <x v="8"/>
    <d v="2024-09-04T00:00:00"/>
    <d v="2024-10-02T00:00:00"/>
    <n v="670.53333333326736"/>
    <n v="20.560525949494963"/>
    <n v="10.730963439193614"/>
    <n v="1.002"/>
    <m/>
    <n v="2"/>
    <m/>
  </r>
  <r>
    <s v="Dove Dale"/>
    <s v="DD (A)"/>
    <x v="56"/>
    <s v="2522540"/>
    <x v="8"/>
    <d v="2024-09-04T00:00:00"/>
    <d v="2024-10-02T00:00:00"/>
    <n v="670.38333333330229"/>
    <n v="23.110112124904731"/>
    <n v="12.061645159136081"/>
    <n v="1.1259999999999999"/>
    <m/>
    <n v="2"/>
    <m/>
  </r>
  <r>
    <s v="Passfield Avenue"/>
    <s v="PA"/>
    <x v="57"/>
    <s v="2522541"/>
    <x v="8"/>
    <d v="2024-09-04T00:00:00"/>
    <d v="2024-10-02T00:00:00"/>
    <n v="670.5"/>
    <n v="20.192178970917226"/>
    <n v="10.538715538057009"/>
    <n v="0.98399999999999999"/>
    <m/>
    <n v="2"/>
    <m/>
  </r>
  <r>
    <s v="Mill Hill"/>
    <s v="MH"/>
    <x v="60"/>
    <s v="2536758"/>
    <x v="9"/>
    <d v="2024-10-02T00:00:00"/>
    <d v="2024-11-06T00:00:00"/>
    <n v="840.48333333333721"/>
    <n v="30.563429375954172"/>
    <n v="15.951685478055413"/>
    <n v="1.867"/>
    <m/>
    <n v="2"/>
    <m/>
  </r>
  <r>
    <s v="High Street Botley"/>
    <s v="HSB"/>
    <x v="1"/>
    <s v="2536759"/>
    <x v="9"/>
    <d v="2024-10-02T00:00:00"/>
    <d v="2024-11-06T00:00:00"/>
    <n v="840.48333333333721"/>
    <n v="26.830991294691422"/>
    <n v="14.003648901195941"/>
    <n v="1.639"/>
    <m/>
    <n v="2"/>
    <m/>
  </r>
  <r>
    <s v="High Street Botley 2 (A)"/>
    <s v="HSB2A"/>
    <x v="2"/>
    <s v="2536760"/>
    <x v="9"/>
    <d v="2024-10-02T00:00:00"/>
    <d v="2024-11-06T00:00:00"/>
    <n v="840.53333333332557"/>
    <n v="27.107674492386035"/>
    <n v="14.148055580577264"/>
    <n v="1.6559999999999999"/>
    <m/>
    <n v="2"/>
    <m/>
  </r>
  <r>
    <s v="Kings Copse Avenue"/>
    <s v="KCA"/>
    <x v="3"/>
    <s v="2536761"/>
    <x v="9"/>
    <d v="2024-10-02T00:00:00"/>
    <d v="2024-11-06T00:00:00"/>
    <n v="840.53333333332557"/>
    <n v="28.171683454949502"/>
    <n v="14.703383849138572"/>
    <n v="1.7210000000000001"/>
    <m/>
    <n v="2"/>
    <m/>
  </r>
  <r>
    <s v="Grange Road"/>
    <s v="GR"/>
    <x v="4"/>
    <s v="2536762"/>
    <x v="9"/>
    <d v="2024-10-02T00:00:00"/>
    <d v="2024-11-06T00:00:00"/>
    <n v="840.53333333332557"/>
    <n v="22.835269273477369"/>
    <n v="11.918198994508021"/>
    <n v="1.395"/>
    <m/>
    <n v="2"/>
    <m/>
  </r>
  <r>
    <s v="Pavilion Road"/>
    <s v="PAV"/>
    <x v="58"/>
    <s v="2536763"/>
    <x v="9"/>
    <d v="2024-10-02T00:00:00"/>
    <d v="2024-11-06T00:00:00"/>
    <n v="840.54999999987194"/>
    <n v="15.632437094761764"/>
    <n v="8.1588920118798356"/>
    <n v="0.95499999999999996"/>
    <m/>
    <n v="2"/>
    <m/>
  </r>
  <r>
    <s v="Bridge Road"/>
    <s v="BDG"/>
    <x v="6"/>
    <s v="2536765"/>
    <x v="9"/>
    <d v="2024-10-02T00:00:00"/>
    <d v="2024-11-06T00:00:00"/>
    <n v="840.60000000003492"/>
    <n v="22.456992624315035"/>
    <n v="11.720768593066303"/>
    <n v="1.3720000000000001"/>
    <m/>
    <n v="2"/>
    <m/>
  </r>
  <r>
    <s v="Bridge Road 2"/>
    <s v="BDG2"/>
    <x v="7"/>
    <s v="2536766"/>
    <x v="9"/>
    <d v="2024-10-02T00:00:00"/>
    <d v="2024-11-06T00:00:00"/>
    <n v="840.58333333331393"/>
    <n v="37.238098542679552"/>
    <n v="19.435333268621896"/>
    <n v="2.2749999999999999"/>
    <m/>
    <n v="2"/>
    <m/>
  </r>
  <r>
    <s v="Oakhill 2 (Bridge)"/>
    <s v="OH2"/>
    <x v="9"/>
    <s v="2536767"/>
    <x v="9"/>
    <d v="2024-10-02T00:00:00"/>
    <d v="2024-11-06T00:00:00"/>
    <n v="840.60000000003492"/>
    <n v="38.726854627645309"/>
    <n v="20.212345839063314"/>
    <n v="2.3660000000000001"/>
    <m/>
    <n v="2"/>
    <m/>
  </r>
  <r>
    <s v="Oakhill (Prov)"/>
    <s v="OH"/>
    <x v="8"/>
    <s v="2536768"/>
    <x v="9"/>
    <d v="2024-10-02T00:00:00"/>
    <d v="2024-11-06T00:00:00"/>
    <n v="840.51666666660458"/>
    <n v="29.219902440961089"/>
    <n v="15.250471002589295"/>
    <n v="1.7849999999999999"/>
    <m/>
    <n v="2"/>
    <m/>
  </r>
  <r>
    <s v="Providence Hill 2"/>
    <s v="PH2"/>
    <x v="12"/>
    <s v="2536769"/>
    <x v="9"/>
    <d v="2024-10-02T00:00:00"/>
    <d v="2024-11-06T00:00:00"/>
    <n v="840.88333333324408"/>
    <n v="37.322988523976768"/>
    <n v="19.479639104372009"/>
    <n v="2.2810000000000001"/>
    <m/>
    <n v="3"/>
    <m/>
  </r>
  <r>
    <s v="Providence Hill 1"/>
    <s v="PH1"/>
    <x v="10"/>
    <s v="2536770"/>
    <x v="9"/>
    <d v="2024-10-02T00:00:00"/>
    <d v="2024-11-06T00:00:00"/>
    <n v="840.86666666669771"/>
    <n v="27.129654324901875"/>
    <n v="14.159527309447743"/>
    <n v="1.6579999999999999"/>
    <m/>
    <n v="3"/>
    <m/>
  </r>
  <r>
    <s v="Providence Hill 3"/>
    <s v="PH3"/>
    <x v="11"/>
    <s v="2536771"/>
    <x v="9"/>
    <d v="2024-10-02T00:00:00"/>
    <d v="2024-11-06T00:00:00"/>
    <n v="840.86666666669771"/>
    <n v="22.024435899467992"/>
    <n v="11.495008298260956"/>
    <n v="1.3460000000000001"/>
    <m/>
    <n v="3"/>
    <m/>
  </r>
  <r>
    <s v="Hamble Lane 2 (Tesco)"/>
    <s v="HL2"/>
    <x v="13"/>
    <s v="2536772"/>
    <x v="9"/>
    <d v="2024-10-02T00:00:00"/>
    <d v="2024-11-06T00:00:00"/>
    <n v="840.86666666669771"/>
    <n v="30.500407516053741"/>
    <n v="15.918793066833894"/>
    <n v="1.8640000000000001"/>
    <m/>
    <n v="4"/>
    <m/>
  </r>
  <r>
    <s v="Hamble Lane (Woodlands)"/>
    <s v="HL"/>
    <x v="14"/>
    <s v="2536773"/>
    <x v="9"/>
    <d v="2024-10-02T00:00:00"/>
    <d v="2024-11-06T00:00:00"/>
    <n v="840.86666666652309"/>
    <n v="21.026300245781755"/>
    <n v="10.974060671076073"/>
    <n v="1.2849999999999999"/>
    <m/>
    <n v="4"/>
    <m/>
  </r>
  <r>
    <s v="Hamble Lane 4"/>
    <s v="HL4"/>
    <x v="16"/>
    <s v="2536775"/>
    <x v="9"/>
    <d v="2024-10-02T00:00:00"/>
    <d v="2024-11-06T00:00:00"/>
    <n v="840.88333333324408"/>
    <n v="19.405990525837986"/>
    <n v="10.128387539581412"/>
    <n v="1.1859999999999999"/>
    <m/>
    <n v="4"/>
    <m/>
  </r>
  <r>
    <s v="Hamble Primary School"/>
    <s v="HPS"/>
    <x v="59"/>
    <s v="2536776"/>
    <x v="9"/>
    <d v="2024-10-02T00:00:00"/>
    <d v="2024-11-06T00:00:00"/>
    <n v="840.86666666669771"/>
    <n v="18.522779671766539"/>
    <n v="9.6674215405879647"/>
    <n v="1.1319999999999999"/>
    <m/>
    <n v="5"/>
    <m/>
  </r>
  <r>
    <s v="Hound Parish Office"/>
    <s v="HPO"/>
    <x v="17"/>
    <s v="2536777"/>
    <x v="9"/>
    <d v="2024-10-02T00:00:00"/>
    <d v="2024-11-06T00:00:00"/>
    <n v="840.79999999998836"/>
    <n v="16.118714319695751"/>
    <n v="8.4126901459789938"/>
    <n v="0.98499999999999999"/>
    <m/>
    <n v="5"/>
    <m/>
  </r>
  <r>
    <s v="Allington Lane"/>
    <s v="AL"/>
    <x v="19"/>
    <s v="2536779"/>
    <x v="9"/>
    <d v="2024-10-02T00:00:00"/>
    <d v="2024-11-06T00:00:00"/>
    <n v="840.70000000001164"/>
    <n v="17.937271321517535"/>
    <n v="9.3618326312722004"/>
    <n v="1.0960000000000001"/>
    <s v="found on floor"/>
    <n v="5"/>
    <m/>
  </r>
  <r>
    <s v="Jukes Walk"/>
    <s v="JW"/>
    <x v="20"/>
    <s v="2536780"/>
    <x v="9"/>
    <d v="2024-10-02T00:00:00"/>
    <d v="2024-11-06T00:00:00"/>
    <n v="840.86666666669771"/>
    <n v="18.179159200823875"/>
    <n v="9.4880789148350075"/>
    <n v="1.111"/>
    <s v="contained a web"/>
    <n v="5"/>
    <m/>
  </r>
  <r>
    <s v="Botley Road"/>
    <s v="BOT"/>
    <x v="21"/>
    <s v="2536781"/>
    <x v="9"/>
    <d v="2024-10-02T00:00:00"/>
    <d v="2024-11-06T00:00:00"/>
    <n v="840.84999999997672"/>
    <n v="22.908485461141144"/>
    <n v="11.956412036086192"/>
    <n v="1.4"/>
    <m/>
    <n v="5"/>
    <m/>
  </r>
  <r>
    <s v="Wyvern School"/>
    <s v="WYV"/>
    <x v="22"/>
    <s v="2536782"/>
    <x v="9"/>
    <d v="2024-10-02T00:00:00"/>
    <d v="2024-11-06T00:00:00"/>
    <n v="840.89999999996508"/>
    <n v="15.576843857772081"/>
    <n v="8.1298767524906488"/>
    <n v="0.95199999999999996"/>
    <s v="dirty when received"/>
    <n v="5"/>
    <m/>
  </r>
  <r>
    <s v="Fair Oak Road/Sandy Lane"/>
    <s v="FORSL"/>
    <x v="23"/>
    <s v="2536783"/>
    <x v="9"/>
    <d v="2024-10-02T00:00:00"/>
    <d v="2024-11-06T00:00:00"/>
    <n v="840.9000000001397"/>
    <n v="25.492355809247758"/>
    <n v="13.30498737434643"/>
    <n v="1.5580000000000001"/>
    <m/>
    <n v="5"/>
    <m/>
  </r>
  <r>
    <s v="Fair Oak Road"/>
    <s v="FOR"/>
    <x v="24"/>
    <s v="2536784"/>
    <x v="9"/>
    <d v="2024-10-02T00:00:00"/>
    <d v="2024-11-06T00:00:00"/>
    <n v="840.89999999996508"/>
    <n v="17.982091806398653"/>
    <n v="9.3852253686840577"/>
    <n v="1.099"/>
    <m/>
    <n v="5"/>
    <m/>
  </r>
  <r>
    <s v="Bishopstoke Road"/>
    <s v="BR"/>
    <x v="25"/>
    <s v="2536785"/>
    <x v="9"/>
    <d v="2024-10-02T00:00:00"/>
    <d v="2024-11-06T00:00:00"/>
    <n v="840.91666666668607"/>
    <n v="27.193488851451161"/>
    <n v="14.192843868189541"/>
    <n v="1.6619999999999999"/>
    <s v="contained a spider"/>
    <n v="5"/>
    <m/>
  </r>
  <r>
    <s v="Bishopstoke Road 2"/>
    <s v="BR2"/>
    <x v="26"/>
    <s v="2536786"/>
    <x v="9"/>
    <d v="2024-10-02T00:00:00"/>
    <d v="2024-11-06T00:00:00"/>
    <n v="840.98333333339542"/>
    <n v="24.393668919318838"/>
    <n v="12.731559978767661"/>
    <n v="1.4910000000000001"/>
    <m/>
    <n v="5"/>
    <m/>
  </r>
  <r>
    <s v="Twyford Road"/>
    <s v="TWY"/>
    <x v="27"/>
    <s v="2536787"/>
    <x v="9"/>
    <d v="2024-10-02T00:00:00"/>
    <d v="2024-11-06T00:00:00"/>
    <n v="840.95000000012806"/>
    <n v="21.891363339077468"/>
    <n v="11.425554978641685"/>
    <n v="1.3380000000000001"/>
    <m/>
    <n v="5"/>
    <m/>
  </r>
  <r>
    <s v="Mill Street"/>
    <s v="MS"/>
    <x v="28"/>
    <s v="2536788"/>
    <x v="9"/>
    <d v="2024-10-02T00:00:00"/>
    <d v="2024-11-06T00:00:00"/>
    <n v="840.95000000012806"/>
    <n v="29.139400677800424"/>
    <n v="15.208455468580597"/>
    <n v="1.7809999999999999"/>
    <m/>
    <n v="5"/>
    <m/>
  </r>
  <r>
    <s v="Campbell Road 4"/>
    <s v="CR4"/>
    <x v="29"/>
    <s v="2536789"/>
    <x v="9"/>
    <d v="2024-10-02T00:00:00"/>
    <d v="2024-11-06T00:00:00"/>
    <n v="840.99999999994179"/>
    <n v="18.781607609989408"/>
    <n v="9.8025091910174371"/>
    <n v="1.1479999999999999"/>
    <m/>
    <n v="5"/>
    <m/>
  </r>
  <r>
    <s v="Campbell Road 3"/>
    <s v="CR3"/>
    <x v="30"/>
    <s v="2536790"/>
    <x v="9"/>
    <d v="2024-10-02T00:00:00"/>
    <d v="2024-11-06T00:00:00"/>
    <n v="840.98333333339542"/>
    <n v="14.086484868902426"/>
    <n v="7.352027593372874"/>
    <n v="0.86099999999999999"/>
    <m/>
    <n v="6"/>
    <m/>
  </r>
  <r>
    <s v="Campbell Road"/>
    <s v="CR"/>
    <x v="31"/>
    <s v="2536791"/>
    <x v="9"/>
    <d v="2024-10-02T00:00:00"/>
    <d v="2024-11-06T00:00:00"/>
    <n v="841.00000000011642"/>
    <n v="28.221492271101923"/>
    <n v="14.729380099740045"/>
    <n v="1.7250000000000001"/>
    <m/>
    <n v="6"/>
    <m/>
  </r>
  <r>
    <s v="Southampton Road Analyser (A)"/>
    <s v="SRAN(A)"/>
    <x v="32"/>
    <s v="2536792"/>
    <x v="9"/>
    <d v="2024-10-02T00:00:00"/>
    <d v="2024-11-06T00:00:00"/>
    <n v="841.01666666666279"/>
    <n v="31.247525812013382"/>
    <n v="16.308729546979844"/>
    <n v="1.91"/>
    <m/>
    <n v="6"/>
    <m/>
  </r>
  <r>
    <s v="Southampton Road Analyser (B)"/>
    <s v="SRAN(B)"/>
    <x v="33"/>
    <s v="2536793"/>
    <x v="9"/>
    <d v="2024-10-02T00:00:00"/>
    <d v="2024-11-06T00:00:00"/>
    <n v="841.01666666666279"/>
    <n v="27.697414240700869"/>
    <n v="14.455852943998366"/>
    <n v="1.6930000000000001"/>
    <m/>
    <n v="6"/>
    <m/>
  </r>
  <r>
    <s v="Southampton Road Analyser (C)"/>
    <s v="SRAN(C)"/>
    <x v="34"/>
    <s v="2536794"/>
    <x v="9"/>
    <d v="2024-10-02T00:00:00"/>
    <d v="2024-11-06T00:00:00"/>
    <n v="841.01666666666279"/>
    <n v="31.574725035175824"/>
    <n v="16.479501584120996"/>
    <n v="1.93"/>
    <m/>
    <n v="6"/>
    <m/>
  </r>
  <r>
    <s v="Chestnut Avenue"/>
    <s v="CA"/>
    <x v="35"/>
    <s v="2536795"/>
    <x v="9"/>
    <d v="2024-10-02T00:00:00"/>
    <d v="2024-11-06T00:00:00"/>
    <n v="841.03333333338378"/>
    <n v="27.058839522807617"/>
    <n v="14.12256760063028"/>
    <n v="1.6539999999999999"/>
    <m/>
    <n v="6"/>
    <m/>
  </r>
  <r>
    <s v="Southampton Road 1"/>
    <s v="SR1"/>
    <x v="36"/>
    <s v="2536796"/>
    <x v="9"/>
    <d v="2024-10-02T00:00:00"/>
    <d v="2024-11-06T00:00:00"/>
    <n v="841.04999999993015"/>
    <n v="36.383111586710115"/>
    <n v="18.989097905381062"/>
    <n v="2.2240000000000002"/>
    <m/>
    <n v="6"/>
    <m/>
  </r>
  <r>
    <s v="Southampton Road 2"/>
    <s v="SR2"/>
    <x v="37"/>
    <s v="2536797"/>
    <x v="9"/>
    <d v="2024-10-02T00:00:00"/>
    <d v="2024-11-06T00:00:00"/>
    <n v="841.05000000010477"/>
    <n v="35.875972891024603"/>
    <n v="18.724411738530588"/>
    <n v="2.1930000000000001"/>
    <m/>
    <n v="6"/>
    <m/>
  </r>
  <r>
    <s v="The Point (A)"/>
    <s v="TP(A)"/>
    <x v="38"/>
    <s v="2536798"/>
    <x v="9"/>
    <d v="2024-10-02T00:00:00"/>
    <d v="2024-11-06T00:00:00"/>
    <n v="841.04999999993015"/>
    <n v="23.361098626718544"/>
    <n v="12.192640201836401"/>
    <n v="1.4279999999999999"/>
    <m/>
    <n v="6"/>
    <m/>
  </r>
  <r>
    <s v="The Point (B)"/>
    <s v="TP(B)"/>
    <x v="39"/>
    <s v="2536799"/>
    <x v="9"/>
    <d v="2024-10-02T00:00:00"/>
    <d v="2024-11-06T00:00:00"/>
    <n v="841.04999999993015"/>
    <n v="22.674007490638584"/>
    <n v="11.834033137076505"/>
    <n v="1.3859999999999999"/>
    <m/>
    <n v="6"/>
    <m/>
  </r>
  <r>
    <s v="The Point (C)"/>
    <s v="TP(C)"/>
    <x v="40"/>
    <s v="2536800"/>
    <x v="9"/>
    <d v="2024-10-02T00:00:00"/>
    <d v="2024-11-06T00:00:00"/>
    <n v="841.05000000010477"/>
    <n v="23.050271684201398"/>
    <n v="12.030413196347286"/>
    <n v="1.409"/>
    <m/>
    <n v="6"/>
    <m/>
  </r>
  <r>
    <s v="leigh road/Pluto Road"/>
    <s v="LRPR"/>
    <x v="41"/>
    <s v="2536801"/>
    <x v="9"/>
    <d v="2024-10-02T00:00:00"/>
    <d v="2024-11-06T00:00:00"/>
    <n v="841.06666666665114"/>
    <n v="26.501561509195163"/>
    <n v="13.831712687471381"/>
    <n v="1.62"/>
    <m/>
    <n v="6"/>
    <m/>
  </r>
  <r>
    <s v="Oxburgh Close"/>
    <s v="OX"/>
    <x v="42"/>
    <s v="2536802"/>
    <x v="9"/>
    <d v="2024-10-02T00:00:00"/>
    <d v="2024-11-06T00:00:00"/>
    <n v="841.09999999991851"/>
    <n v="13.479272381406608"/>
    <n v="7.0351108462456198"/>
    <n v="0.82399999999999995"/>
    <m/>
    <n v="6"/>
    <m/>
  </r>
  <r>
    <s v="Hadleigh Gardens"/>
    <s v="HG"/>
    <x v="43"/>
    <s v="2536803"/>
    <x v="9"/>
    <d v="2024-10-02T00:00:00"/>
    <d v="2024-11-06T00:00:00"/>
    <n v="841.1166666666395"/>
    <n v="15.93270770998922"/>
    <n v="8.3156094519776733"/>
    <n v="0.97399999999999998"/>
    <m/>
    <n v="6"/>
    <m/>
  </r>
  <r>
    <s v="Woodside Avenue"/>
    <s v="WA"/>
    <x v="44"/>
    <s v="2536804"/>
    <x v="9"/>
    <d v="2024-10-02T00:00:00"/>
    <d v="2024-11-06T00:00:00"/>
    <n v="841.14999999990687"/>
    <n v="26.695224395176229"/>
    <n v="13.932789350300746"/>
    <n v="1.6319999999999999"/>
    <m/>
    <n v="7"/>
    <m/>
  </r>
  <r>
    <s v="Belmont Road"/>
    <s v="BEL"/>
    <x v="45"/>
    <s v="2536805"/>
    <x v="9"/>
    <d v="2024-10-02T00:00:00"/>
    <d v="2024-11-06T00:00:00"/>
    <n v="841.16666666662786"/>
    <n v="14.001629482861752"/>
    <n v="7.3077398136021676"/>
    <n v="0.85599999999999998"/>
    <s v="was dirty when received &amp; contained droplets of water"/>
    <n v="7"/>
    <m/>
  </r>
  <r>
    <s v="Leigh Road/J13"/>
    <s v="LR13"/>
    <x v="46"/>
    <s v="2536806"/>
    <x v="9"/>
    <d v="2024-10-02T00:00:00"/>
    <d v="2024-11-06T00:00:00"/>
    <n v="841.09999999991851"/>
    <n v="42.00821781001477"/>
    <n v="21.924957103348003"/>
    <n v="2.5680000000000001"/>
    <m/>
    <n v="8"/>
    <m/>
  </r>
  <r>
    <s v="Steele Close (A)"/>
    <s v="SC(A)"/>
    <x v="47"/>
    <s v="2536807"/>
    <x v="9"/>
    <d v="2024-10-02T00:00:00"/>
    <d v="2024-11-06T00:00:00"/>
    <n v="841.06666666665114"/>
    <n v="23.115250871909115"/>
    <n v="12.064327177405593"/>
    <n v="1.413"/>
    <m/>
    <n v="8"/>
    <m/>
  </r>
  <r>
    <s v="Steele Close (B)"/>
    <s v="SC(B)"/>
    <x v="48"/>
    <s v="2536808"/>
    <x v="9"/>
    <d v="2024-10-02T00:00:00"/>
    <d v="2024-11-06T00:00:00"/>
    <n v="841.06666666665114"/>
    <n v="23.720533449588263"/>
    <n v="12.380236664712038"/>
    <n v="1.45"/>
    <m/>
    <n v="8"/>
    <m/>
  </r>
  <r>
    <s v="Steele Close (C)"/>
    <s v="SC(C)"/>
    <x v="49"/>
    <s v="2536809"/>
    <x v="9"/>
    <d v="2024-10-02T00:00:00"/>
    <d v="2024-11-06T00:00:00"/>
    <n v="841.06666666665114"/>
    <n v="21.855608750793049"/>
    <n v="11.406893920038126"/>
    <n v="1.3360000000000001"/>
    <m/>
    <n v="8"/>
    <m/>
  </r>
  <r>
    <s v="Medina Close"/>
    <s v="MC"/>
    <x v="50"/>
    <s v="2536810"/>
    <x v="9"/>
    <d v="2024-10-02T00:00:00"/>
    <d v="2024-11-06T00:00:00"/>
    <n v="841.06666666665114"/>
    <n v="21.462993024730899"/>
    <n v="11.201979658001514"/>
    <n v="1.3120000000000001"/>
    <m/>
    <n v="1"/>
    <m/>
  </r>
  <r>
    <s v="Porteous Crescent (A)"/>
    <s v="PC(A)"/>
    <x v="51"/>
    <s v="2536811"/>
    <x v="9"/>
    <d v="2024-10-02T00:00:00"/>
    <d v="2024-11-06T00:00:00"/>
    <n v="841.06666666665114"/>
    <n v="21.970121670894507"/>
    <n v="11.466660579798804"/>
    <n v="1.343"/>
    <m/>
    <n v="1"/>
    <m/>
  </r>
  <r>
    <s v="Nuffield Hospital"/>
    <s v="NH"/>
    <x v="52"/>
    <s v="2536812"/>
    <x v="9"/>
    <d v="2024-10-02T00:00:00"/>
    <d v="2024-11-06T00:00:00"/>
    <n v="841.08333333337214"/>
    <n v="21.413491726938474"/>
    <n v="11.17614390758793"/>
    <n v="1.3089999999999999"/>
    <m/>
    <n v="1"/>
    <m/>
  </r>
  <r>
    <s v="Ashdown Road"/>
    <s v="AR"/>
    <x v="53"/>
    <s v="2536813"/>
    <x v="9"/>
    <d v="2024-10-02T00:00:00"/>
    <d v="2024-11-06T00:00:00"/>
    <n v="841.04999999993015"/>
    <n v="8.8667475179842103"/>
    <n v="4.6277387880919676"/>
    <n v="0.54200000000000004"/>
    <m/>
    <n v="1"/>
    <m/>
  </r>
  <r>
    <s v="Chestnut Close"/>
    <s v="CC"/>
    <x v="54"/>
    <s v="2536814"/>
    <x v="9"/>
    <d v="2024-10-02T00:00:00"/>
    <d v="2024-11-06T00:00:00"/>
    <n v="841.08333333337214"/>
    <n v="22.100555632615645"/>
    <n v="11.534736760237811"/>
    <n v="1.351"/>
    <m/>
    <n v="1"/>
    <m/>
  </r>
  <r>
    <s v="Sparrow Square"/>
    <s v="SSQ"/>
    <x v="55"/>
    <s v="2536815"/>
    <x v="9"/>
    <d v="2024-10-02T00:00:00"/>
    <d v="2024-11-06T00:00:00"/>
    <n v="841.04999999993015"/>
    <n v="20.383703703705397"/>
    <n v="10.638676254543526"/>
    <n v="1.246"/>
    <m/>
    <n v="1"/>
    <m/>
  </r>
  <r>
    <s v="Dove Dale"/>
    <s v="DD (A)"/>
    <x v="56"/>
    <s v="2536816"/>
    <x v="9"/>
    <d v="2024-10-02T00:00:00"/>
    <d v="2024-11-06T00:00:00"/>
    <n v="841.05000000010477"/>
    <n v="19.696612567621351"/>
    <n v="10.280069189781498"/>
    <n v="1.204"/>
    <m/>
    <n v="2"/>
    <m/>
  </r>
  <r>
    <s v="Passfield Avenue"/>
    <s v="PA"/>
    <x v="57"/>
    <n v="2536817"/>
    <x v="9"/>
    <d v="2024-10-02T00:00:00"/>
    <d v="2024-11-06T00:00:00"/>
    <n v="841.08333333337214"/>
    <n v="25.454081838897071"/>
    <n v="13.285011398171749"/>
    <n v="1.556"/>
    <m/>
    <n v="2"/>
    <m/>
  </r>
  <r>
    <s v="Mill Hill"/>
    <s v="MH"/>
    <x v="60"/>
    <n v="2558143"/>
    <x v="10"/>
    <d v="2024-06-11T00:00:00"/>
    <d v="2024-04-12T00:00:00"/>
    <n v="671.65"/>
    <n v="39"/>
    <n v="20.36"/>
    <n v="1.9"/>
    <m/>
    <n v="2"/>
    <m/>
  </r>
  <r>
    <s v="High Street Botley"/>
    <s v="HSB"/>
    <x v="1"/>
    <n v="2558144"/>
    <x v="10"/>
    <d v="2024-06-11T00:00:00"/>
    <d v="2024-04-12T00:00:00"/>
    <n v="671.68"/>
    <n v="26.92"/>
    <n v="14.05"/>
    <n v="1.31"/>
    <m/>
    <n v="2"/>
    <m/>
  </r>
  <r>
    <s v="High Street Botley 2 (A)"/>
    <s v="HSB2A"/>
    <x v="2"/>
    <n v="2558145"/>
    <x v="10"/>
    <d v="2024-06-11T00:00:00"/>
    <d v="2024-04-12T00:00:00"/>
    <n v="671.62"/>
    <n v="30.73"/>
    <n v="16.04"/>
    <n v="1.5"/>
    <m/>
    <n v="2"/>
    <m/>
  </r>
  <r>
    <s v="Kings Copse Avenue"/>
    <s v="KCA"/>
    <x v="3"/>
    <n v="2558146"/>
    <x v="10"/>
    <d v="2024-06-11T00:00:00"/>
    <d v="2024-04-12T00:00:00"/>
    <n v="671.62"/>
    <n v="30.93"/>
    <n v="16.149999999999999"/>
    <n v="1.51"/>
    <m/>
    <n v="2"/>
    <m/>
  </r>
  <r>
    <s v="Grange Road"/>
    <s v="GR"/>
    <x v="4"/>
    <n v="2558147"/>
    <x v="10"/>
    <d v="2024-06-11T00:00:00"/>
    <d v="2024-04-12T00:00:00"/>
    <n v="671.63"/>
    <n v="30.61"/>
    <n v="15.97"/>
    <n v="1.49"/>
    <m/>
    <n v="2"/>
    <m/>
  </r>
  <r>
    <s v="Pavilion Road"/>
    <s v="PAV"/>
    <x v="58"/>
    <n v="2558148"/>
    <x v="10"/>
    <d v="2024-06-11T00:00:00"/>
    <d v="2024-04-12T00:00:00"/>
    <n v="671.62"/>
    <n v="16.16"/>
    <n v="8.44"/>
    <n v="0.79"/>
    <s v="Contained webs. Results may be compromised"/>
    <n v="2"/>
    <m/>
  </r>
  <r>
    <s v="Upper Northam Close"/>
    <s v="UNC"/>
    <x v="5"/>
    <n v="2558149"/>
    <x v="10"/>
    <d v="2024-06-11T00:00:00"/>
    <d v="2024-04-12T00:00:00"/>
    <n v="671.62"/>
    <n v="18.91"/>
    <n v="9.8699999999999992"/>
    <n v="0.92"/>
    <m/>
    <n v="2"/>
    <m/>
  </r>
  <r>
    <s v="Bridge Road"/>
    <s v="BDG"/>
    <x v="6"/>
    <n v="2558150"/>
    <x v="10"/>
    <d v="2024-06-11T00:00:00"/>
    <d v="2024-04-12T00:00:00"/>
    <n v="671.55"/>
    <n v="24.77"/>
    <n v="12.93"/>
    <n v="1.21"/>
    <m/>
    <n v="2"/>
    <m/>
  </r>
  <r>
    <s v="Bridge Road 2"/>
    <s v="BDG2"/>
    <x v="7"/>
    <n v="2558151"/>
    <x v="10"/>
    <d v="2024-06-11T00:00:00"/>
    <d v="2024-04-12T00:00:00"/>
    <n v="671.53"/>
    <n v="36.1"/>
    <n v="18.84"/>
    <n v="1.76"/>
    <m/>
    <n v="2"/>
    <m/>
  </r>
  <r>
    <s v="Oakhill 2 (Bridge)"/>
    <s v="OH2"/>
    <x v="9"/>
    <n v="2558152"/>
    <x v="10"/>
    <d v="2024-06-11T00:00:00"/>
    <d v="2024-04-12T00:00:00"/>
    <n v="671.58"/>
    <n v="44.19"/>
    <n v="23.06"/>
    <n v="2.16"/>
    <m/>
    <n v="2"/>
    <m/>
  </r>
  <r>
    <s v="Oakhill (Prov)"/>
    <s v="OH"/>
    <x v="8"/>
    <n v="2558153"/>
    <x v="10"/>
    <d v="2024-06-11T00:00:00"/>
    <d v="2024-04-12T00:00:00"/>
    <n v="671.67"/>
    <n v="33.86"/>
    <n v="17.670000000000002"/>
    <n v="1.65"/>
    <m/>
    <n v="3"/>
    <m/>
  </r>
  <r>
    <s v="Providence Hill 2"/>
    <s v="PH2"/>
    <x v="12"/>
    <n v="2558154"/>
    <x v="10"/>
    <d v="2024-06-11T00:00:00"/>
    <d v="2024-04-12T00:00:00"/>
    <n v="671.28"/>
    <n v="36.159999999999997"/>
    <n v="18.87"/>
    <n v="1.76"/>
    <m/>
    <n v="3"/>
    <m/>
  </r>
  <r>
    <s v="Providence Hill 1"/>
    <s v="PH1"/>
    <x v="10"/>
    <n v="2558155"/>
    <x v="10"/>
    <d v="2024-06-11T00:00:00"/>
    <d v="2024-04-12T00:00:00"/>
    <n v="671.3"/>
    <n v="29.88"/>
    <n v="15.6"/>
    <n v="1.46"/>
    <m/>
    <n v="3"/>
    <m/>
  </r>
  <r>
    <s v="Providence Hill 3"/>
    <s v="PH3"/>
    <x v="11"/>
    <n v="2558156"/>
    <x v="10"/>
    <d v="2024-06-11T00:00:00"/>
    <d v="2024-04-12T00:00:00"/>
    <n v="671.3"/>
    <n v="29.66"/>
    <n v="15.48"/>
    <n v="1.45"/>
    <m/>
    <n v="4"/>
    <m/>
  </r>
  <r>
    <s v="Hamble Lane 2 (Tesco)"/>
    <s v="HL2"/>
    <x v="13"/>
    <n v="2558157"/>
    <x v="10"/>
    <d v="2024-06-11T00:00:00"/>
    <d v="2024-04-12T00:00:00"/>
    <n v="671.43"/>
    <n v="38.159999999999997"/>
    <n v="19.91"/>
    <n v="1.86"/>
    <s v="Contained webs. Results may be compromised"/>
    <n v="4"/>
    <m/>
  </r>
  <r>
    <s v="Hamble Lane (Woodlands)"/>
    <s v="HL"/>
    <x v="14"/>
    <n v="2558158"/>
    <x v="10"/>
    <d v="2024-06-11T00:00:00"/>
    <d v="2024-04-12T00:00:00"/>
    <n v="671.43"/>
    <n v="28.69"/>
    <n v="14.97"/>
    <n v="1.4"/>
    <m/>
    <n v="4"/>
    <m/>
  </r>
  <r>
    <s v="Hamble Corner Fruit Farm"/>
    <s v="HCF"/>
    <x v="15"/>
    <n v="2558159"/>
    <x v="10"/>
    <d v="2024-06-11T00:00:00"/>
    <d v="2024-04-12T00:00:00"/>
    <n v="671.43"/>
    <n v="26.66"/>
    <n v="13.91"/>
    <n v="1.3"/>
    <m/>
    <n v="4"/>
    <m/>
  </r>
  <r>
    <s v="Hamble Lane 4"/>
    <s v="HL4"/>
    <x v="16"/>
    <n v="2558160"/>
    <x v="10"/>
    <d v="2024-06-11T00:00:00"/>
    <d v="2024-04-12T00:00:00"/>
    <n v="671.42"/>
    <n v="23.28"/>
    <n v="12.15"/>
    <n v="1.1399999999999999"/>
    <m/>
    <n v="5"/>
    <m/>
  </r>
  <r>
    <s v="Hamble Primary School"/>
    <s v="HPS"/>
    <x v="59"/>
    <n v="2558161"/>
    <x v="10"/>
    <d v="2024-06-11T00:00:00"/>
    <d v="2024-04-12T00:00:00"/>
    <n v="671.42"/>
    <n v="21.76"/>
    <n v="11.36"/>
    <n v="1.06"/>
    <s v="Contained webs. Results may be compromised"/>
    <n v="5"/>
    <m/>
  </r>
  <r>
    <s v="Hound Parish Office"/>
    <s v="HPO"/>
    <x v="17"/>
    <n v="2558162"/>
    <x v="10"/>
    <d v="2024-06-11T00:00:00"/>
    <d v="2024-04-12T00:00:00"/>
    <n v="671.45"/>
    <n v="19.41"/>
    <n v="10.130000000000001"/>
    <n v="0.95"/>
    <m/>
    <n v="5"/>
    <m/>
  </r>
  <r>
    <s v="Swaythling road"/>
    <s v="SWA"/>
    <x v="18"/>
    <n v="2558163"/>
    <x v="10"/>
    <d v="2024-06-11T00:00:00"/>
    <d v="2024-04-12T00:00:00"/>
    <n v="671.5"/>
    <n v="24.9"/>
    <n v="12.99"/>
    <n v="1.22"/>
    <m/>
    <n v="5"/>
    <m/>
  </r>
  <r>
    <s v="Allington Lane"/>
    <s v="AL"/>
    <x v="19"/>
    <n v="2558164"/>
    <x v="10"/>
    <d v="2024-06-11T00:00:00"/>
    <d v="2024-04-12T00:00:00"/>
    <n v="671.48"/>
    <n v="21.95"/>
    <n v="11.45"/>
    <n v="1.07"/>
    <s v="Contained webs. Results may be compromised"/>
    <n v="5"/>
    <m/>
  </r>
  <r>
    <s v="Jukes Walk"/>
    <s v="JW"/>
    <x v="20"/>
    <n v="2558165"/>
    <x v="10"/>
    <d v="2024-06-11T00:00:00"/>
    <d v="2024-04-12T00:00:00"/>
    <n v="671.3"/>
    <n v="24.19"/>
    <n v="12.62"/>
    <n v="1.18"/>
    <m/>
    <n v="5"/>
    <m/>
  </r>
  <r>
    <s v="Wyvern School"/>
    <s v="WYV"/>
    <x v="22"/>
    <n v="2558167"/>
    <x v="10"/>
    <d v="2024-06-11T00:00:00"/>
    <d v="2024-04-12T00:00:00"/>
    <n v="671.27"/>
    <n v="30.5"/>
    <n v="15.92"/>
    <n v="1.49"/>
    <s v="Contained webs. Results may be compromised"/>
    <n v="5"/>
    <m/>
  </r>
  <r>
    <s v="Fair Oak Road/Sandy Lane"/>
    <s v="FORSL"/>
    <x v="23"/>
    <n v="2558168"/>
    <x v="10"/>
    <d v="2024-06-11T00:00:00"/>
    <d v="2024-04-12T00:00:00"/>
    <n v="671.25"/>
    <n v="26.85"/>
    <n v="14.01"/>
    <n v="1.31"/>
    <m/>
    <n v="5"/>
    <m/>
  </r>
  <r>
    <s v="Fair Oak Road"/>
    <s v="FOR"/>
    <x v="24"/>
    <n v="2558169"/>
    <x v="10"/>
    <d v="2024-06-11T00:00:00"/>
    <d v="2024-04-12T00:00:00"/>
    <n v="671.25"/>
    <n v="19.78"/>
    <n v="10.32"/>
    <n v="0.97"/>
    <m/>
    <n v="5"/>
    <m/>
  </r>
  <r>
    <s v="Bishopstoke Road"/>
    <s v="BR"/>
    <x v="25"/>
    <n v="2558170"/>
    <x v="10"/>
    <d v="2024-06-11T00:00:00"/>
    <d v="2024-04-12T00:00:00"/>
    <n v="671.23"/>
    <n v="30.32"/>
    <n v="15.82"/>
    <n v="1.48"/>
    <m/>
    <n v="5"/>
    <m/>
  </r>
  <r>
    <s v="Bishopstoke Road 2"/>
    <s v="BR2"/>
    <x v="26"/>
    <n v="2558171"/>
    <x v="10"/>
    <d v="2024-06-11T00:00:00"/>
    <d v="2024-04-12T00:00:00"/>
    <n v="671.13"/>
    <n v="31.55"/>
    <n v="16.47"/>
    <n v="1.54"/>
    <m/>
    <n v="5"/>
    <m/>
  </r>
  <r>
    <s v="Twyford Road"/>
    <s v="TWY"/>
    <x v="27"/>
    <n v="2558172"/>
    <x v="10"/>
    <d v="2024-06-11T00:00:00"/>
    <d v="2024-04-12T00:00:00"/>
    <n v="671.13"/>
    <n v="28.8"/>
    <n v="15.03"/>
    <n v="1.41"/>
    <m/>
    <n v="5"/>
    <m/>
  </r>
  <r>
    <s v="Mill Street"/>
    <s v="MS"/>
    <x v="28"/>
    <n v="2558173"/>
    <x v="10"/>
    <d v="2024-06-11T00:00:00"/>
    <d v="2024-04-12T00:00:00"/>
    <n v="671.13"/>
    <n v="32.47"/>
    <n v="16.95"/>
    <n v="1.58"/>
    <m/>
    <n v="5"/>
    <m/>
  </r>
  <r>
    <s v="Campbell Road 4"/>
    <s v="CR4"/>
    <x v="29"/>
    <n v="2558174"/>
    <x v="10"/>
    <d v="2024-06-11T00:00:00"/>
    <d v="2024-04-12T00:00:00"/>
    <n v="671.1"/>
    <n v="20.97"/>
    <n v="10.95"/>
    <n v="1.02"/>
    <m/>
    <n v="6"/>
    <m/>
  </r>
  <r>
    <s v="Campbell Road 3"/>
    <s v="CR3"/>
    <x v="30"/>
    <n v="2558175"/>
    <x v="10"/>
    <d v="2024-06-11T00:00:00"/>
    <d v="2024-04-12T00:00:00"/>
    <n v="671.1"/>
    <n v="16.649999999999999"/>
    <n v="8.69"/>
    <n v="0.81"/>
    <m/>
    <n v="6"/>
    <m/>
  </r>
  <r>
    <s v="Campbell Road"/>
    <s v="CR"/>
    <x v="31"/>
    <n v="2558176"/>
    <x v="10"/>
    <d v="2024-06-11T00:00:00"/>
    <d v="2024-04-12T00:00:00"/>
    <n v="671.05"/>
    <n v="27.54"/>
    <n v="14.37"/>
    <n v="1.34"/>
    <s v="Contained webs. Results may be compromised"/>
    <n v="6"/>
    <m/>
  </r>
  <r>
    <s v="Southampton Road Analyser (A)"/>
    <s v="SRAN(A)"/>
    <x v="32"/>
    <n v="2558177"/>
    <x v="10"/>
    <d v="2024-06-11T00:00:00"/>
    <d v="2024-04-12T00:00:00"/>
    <n v="671.1"/>
    <n v="34.18"/>
    <n v="17.84"/>
    <n v="1.67"/>
    <m/>
    <n v="6"/>
    <m/>
  </r>
  <r>
    <s v="Southampton Road Analyser (B)"/>
    <s v="SRAN(B)"/>
    <x v="33"/>
    <n v="2558178"/>
    <x v="10"/>
    <d v="2024-06-11T00:00:00"/>
    <d v="2024-04-12T00:00:00"/>
    <n v="671.1"/>
    <n v="32.76"/>
    <n v="17.100000000000001"/>
    <n v="1.6"/>
    <m/>
    <n v="6"/>
    <m/>
  </r>
  <r>
    <s v="Southampton Road Analyser (C)"/>
    <s v="SRAN(C)"/>
    <x v="34"/>
    <n v="2558179"/>
    <x v="10"/>
    <d v="2024-06-11T00:00:00"/>
    <d v="2024-04-12T00:00:00"/>
    <n v="671.1"/>
    <n v="33.07"/>
    <n v="17.260000000000002"/>
    <n v="1.61"/>
    <m/>
    <n v="6"/>
    <m/>
  </r>
  <r>
    <s v="Chestnut Avenue"/>
    <s v="CA"/>
    <x v="35"/>
    <n v="2558180"/>
    <x v="10"/>
    <d v="2024-06-11T00:00:00"/>
    <d v="2024-04-12T00:00:00"/>
    <n v="671.07"/>
    <n v="26.55"/>
    <n v="13.86"/>
    <n v="1.3"/>
    <m/>
    <n v="6"/>
    <m/>
  </r>
  <r>
    <s v="Southampton Road 1"/>
    <s v="SR1"/>
    <x v="36"/>
    <n v="2558181"/>
    <x v="10"/>
    <d v="2024-06-11T00:00:00"/>
    <d v="2024-04-12T00:00:00"/>
    <n v="671.05"/>
    <n v="45.11"/>
    <n v="23.54"/>
    <n v="2.2000000000000002"/>
    <m/>
    <n v="6"/>
    <m/>
  </r>
  <r>
    <s v="Southampton Road 2"/>
    <s v="SR2"/>
    <x v="37"/>
    <n v="2558182"/>
    <x v="10"/>
    <d v="2024-06-11T00:00:00"/>
    <d v="2024-04-12T00:00:00"/>
    <n v="671.03"/>
    <n v="40.82"/>
    <n v="21.31"/>
    <n v="1.99"/>
    <m/>
    <n v="6"/>
    <m/>
  </r>
  <r>
    <s v="The Point (A)"/>
    <s v="TP(A)"/>
    <x v="38"/>
    <n v="2558183"/>
    <x v="10"/>
    <d v="2024-06-11T00:00:00"/>
    <d v="2024-04-12T00:00:00"/>
    <n v="671.02"/>
    <n v="24.32"/>
    <n v="12.69"/>
    <n v="1.19"/>
    <m/>
    <n v="6"/>
    <m/>
  </r>
  <r>
    <s v="The Point (B)"/>
    <s v="TP(B)"/>
    <x v="39"/>
    <n v="2558184"/>
    <x v="10"/>
    <d v="2024-06-11T00:00:00"/>
    <d v="2024-04-12T00:00:00"/>
    <n v="671.02"/>
    <n v="22.88"/>
    <n v="11.94"/>
    <n v="1.1200000000000001"/>
    <m/>
    <n v="6"/>
    <m/>
  </r>
  <r>
    <s v="The Point (C)"/>
    <s v="TP(C)"/>
    <x v="40"/>
    <n v="2558185"/>
    <x v="10"/>
    <d v="2024-06-11T00:00:00"/>
    <d v="2024-04-12T00:00:00"/>
    <n v="671.02"/>
    <n v="24.81"/>
    <n v="12.95"/>
    <n v="1.21"/>
    <m/>
    <n v="6"/>
    <m/>
  </r>
  <r>
    <s v="leigh road/Pluto Road"/>
    <s v="LRPR"/>
    <x v="41"/>
    <n v="2558186"/>
    <x v="10"/>
    <d v="2024-06-11T00:00:00"/>
    <d v="2024-04-12T00:00:00"/>
    <n v="670.98"/>
    <n v="27.72"/>
    <n v="14.47"/>
    <n v="1.35"/>
    <m/>
    <n v="6"/>
    <m/>
  </r>
  <r>
    <s v="Oxburgh Close"/>
    <s v="OX"/>
    <x v="42"/>
    <n v="2558187"/>
    <x v="10"/>
    <d v="2024-06-11T00:00:00"/>
    <d v="2024-04-12T00:00:00"/>
    <n v="670.95"/>
    <n v="17.88"/>
    <n v="9.33"/>
    <n v="0.87"/>
    <m/>
    <n v="6"/>
    <m/>
  </r>
  <r>
    <s v="Hadleigh Gardens"/>
    <s v="HG"/>
    <x v="43"/>
    <n v="2558188"/>
    <x v="10"/>
    <d v="2024-06-11T00:00:00"/>
    <d v="2024-04-12T00:00:00"/>
    <n v="670.95"/>
    <n v="18.559999999999999"/>
    <n v="9.69"/>
    <n v="0.91"/>
    <m/>
    <n v="7"/>
    <m/>
  </r>
  <r>
    <s v="Woodside Avenue"/>
    <s v="WA"/>
    <x v="44"/>
    <n v="2558189"/>
    <x v="10"/>
    <d v="2024-06-11T00:00:00"/>
    <d v="2024-04-12T00:00:00"/>
    <n v="670.93"/>
    <n v="31.91"/>
    <n v="16.649999999999999"/>
    <n v="1.56"/>
    <m/>
    <n v="7"/>
    <m/>
  </r>
  <r>
    <s v="Belmont Road"/>
    <s v="BEL"/>
    <x v="45"/>
    <n v="2558190"/>
    <x v="10"/>
    <d v="2024-06-11T00:00:00"/>
    <d v="2024-04-12T00:00:00"/>
    <n v="670.92"/>
    <n v="23.81"/>
    <n v="12.43"/>
    <n v="1.1599999999999999"/>
    <m/>
    <n v="8"/>
    <m/>
  </r>
  <r>
    <s v="Leigh Road/J13"/>
    <s v="LR13"/>
    <x v="46"/>
    <n v="2558191"/>
    <x v="10"/>
    <d v="2024-06-11T00:00:00"/>
    <d v="2024-04-12T00:00:00"/>
    <n v="670.93"/>
    <n v="42.74"/>
    <n v="22.31"/>
    <n v="2.08"/>
    <m/>
    <n v="8"/>
    <m/>
  </r>
  <r>
    <s v="Steele Close (A)"/>
    <s v="SC(A)"/>
    <x v="47"/>
    <n v="2558192"/>
    <x v="10"/>
    <d v="2024-06-11T00:00:00"/>
    <d v="2024-04-12T00:00:00"/>
    <n v="670.93"/>
    <n v="20.81"/>
    <n v="10.86"/>
    <n v="1.02"/>
    <m/>
    <n v="8"/>
    <m/>
  </r>
  <r>
    <s v="Steele Close (B)"/>
    <s v="SC(B)"/>
    <x v="48"/>
    <n v="2558193"/>
    <x v="10"/>
    <d v="2024-06-11T00:00:00"/>
    <d v="2024-04-12T00:00:00"/>
    <n v="670.93"/>
    <n v="21.57"/>
    <n v="11.26"/>
    <n v="1.05"/>
    <m/>
    <n v="8"/>
    <m/>
  </r>
  <r>
    <s v="Steele Close (C)"/>
    <s v="SC(C)"/>
    <x v="49"/>
    <n v="2558194"/>
    <x v="10"/>
    <d v="2024-06-11T00:00:00"/>
    <d v="2024-04-12T00:00:00"/>
    <n v="670.93"/>
    <n v="20.94"/>
    <n v="10.93"/>
    <n v="1.02"/>
    <m/>
    <n v="1"/>
    <m/>
  </r>
  <r>
    <s v="Medina Close"/>
    <s v="MC"/>
    <x v="50"/>
    <n v="2558195"/>
    <x v="10"/>
    <d v="2024-06-11T00:00:00"/>
    <d v="2024-04-12T00:00:00"/>
    <n v="670.92"/>
    <n v="22.09"/>
    <n v="11.53"/>
    <n v="1.08"/>
    <m/>
    <n v="1"/>
    <m/>
  </r>
  <r>
    <s v="Porteous Crescent (A)"/>
    <s v="PC(A)"/>
    <x v="51"/>
    <n v="2558196"/>
    <x v="10"/>
    <d v="2024-06-11T00:00:00"/>
    <d v="2024-04-12T00:00:00"/>
    <n v="670.92"/>
    <n v="19.670000000000002"/>
    <n v="10.26"/>
    <n v="0.96"/>
    <m/>
    <n v="1"/>
    <m/>
  </r>
  <r>
    <s v="Nuffield Hospital"/>
    <s v="NH"/>
    <x v="52"/>
    <n v="2558197"/>
    <x v="10"/>
    <d v="2024-06-11T00:00:00"/>
    <d v="2024-04-12T00:00:00"/>
    <n v="670.9"/>
    <n v="20.61"/>
    <n v="10.76"/>
    <n v="1.01"/>
    <m/>
    <n v="1"/>
    <m/>
  </r>
  <r>
    <s v="Ashdown Road"/>
    <s v="AR"/>
    <x v="53"/>
    <n v="2558198"/>
    <x v="10"/>
    <d v="2024-06-11T00:00:00"/>
    <d v="2024-04-12T00:00:00"/>
    <n v="670.9"/>
    <n v="10.54"/>
    <n v="5.5"/>
    <n v="0.51"/>
    <m/>
    <n v="1"/>
    <m/>
  </r>
  <r>
    <s v="Chestnut Close"/>
    <s v="CC"/>
    <x v="54"/>
    <n v="2558199"/>
    <x v="10"/>
    <d v="2024-06-11T00:00:00"/>
    <d v="2024-04-12T00:00:00"/>
    <n v="670.9"/>
    <n v="22.62"/>
    <n v="11.81"/>
    <n v="1.1000000000000001"/>
    <m/>
    <n v="1"/>
    <m/>
  </r>
  <r>
    <s v="Sparrow Square"/>
    <s v="SSQ"/>
    <x v="55"/>
    <n v="2558200"/>
    <x v="10"/>
    <d v="2024-06-11T00:00:00"/>
    <d v="2024-04-12T00:00:00"/>
    <n v="670.92"/>
    <n v="24.61"/>
    <n v="12.84"/>
    <n v="1.2"/>
    <m/>
    <n v="2"/>
    <m/>
  </r>
  <r>
    <s v="Dove Dale"/>
    <s v="DD (A)"/>
    <x v="56"/>
    <n v="2558201"/>
    <x v="10"/>
    <d v="2024-06-11T00:00:00"/>
    <d v="2024-04-12T00:00:00"/>
    <n v="670.92"/>
    <n v="26.72"/>
    <n v="13.95"/>
    <n v="1.3"/>
    <m/>
    <n v="2"/>
    <m/>
  </r>
  <r>
    <s v="Passfield Avenue"/>
    <s v="PA"/>
    <x v="57"/>
    <n v="2558202"/>
    <x v="10"/>
    <d v="2024-06-11T00:00:00"/>
    <d v="2024-04-12T00:00:00"/>
    <n v="670.9"/>
    <m/>
    <n v="0.32"/>
    <n v="0.03"/>
    <s v="&lt;0.62 Below reporting limit"/>
    <n v="2"/>
    <m/>
  </r>
  <r>
    <s v="Mill Hill"/>
    <s v="MH"/>
    <x v="60"/>
    <s v="2577594"/>
    <x v="11"/>
    <d v="2024-12-04T00:00:00"/>
    <d v="2025-01-08T00:00:00"/>
    <n v="839.00000000005821"/>
    <n v="28.68234922526619"/>
    <n v="14.969910869136843"/>
    <n v="1.7490000000000001"/>
    <m/>
    <n v="2"/>
    <m/>
  </r>
  <r>
    <s v="High Street Botley"/>
    <s v="HSB"/>
    <x v="1"/>
    <s v="2577595"/>
    <x v="11"/>
    <d v="2024-12-04T00:00:00"/>
    <d v="2025-01-08T00:00:00"/>
    <n v="838.99999999988358"/>
    <n v="35.488052443389911"/>
    <n v="18.521948039347553"/>
    <n v="2.1640000000000001"/>
    <m/>
    <n v="2"/>
    <m/>
  </r>
  <r>
    <s v="High Street Botley 2 (A)"/>
    <s v="HSB2A"/>
    <x v="2"/>
    <s v="2577596"/>
    <x v="11"/>
    <d v="2024-12-04T00:00:00"/>
    <d v="2025-01-08T00:00:00"/>
    <n v="839.03333333332557"/>
    <n v="19.48157641730581"/>
    <n v="10.167837378552093"/>
    <n v="1.1879999999999999"/>
    <m/>
    <n v="2"/>
    <m/>
  </r>
  <r>
    <s v="Kings Copse Avenue"/>
    <s v="KCA"/>
    <x v="3"/>
    <s v="2577597"/>
    <x v="11"/>
    <d v="2024-12-04T00:00:00"/>
    <d v="2025-01-08T00:00:00"/>
    <n v="839.0166666667792"/>
    <n v="25.500381398856355"/>
    <n v="13.309176095436511"/>
    <n v="1.5549999999999999"/>
    <m/>
    <n v="2"/>
    <m/>
  </r>
  <r>
    <s v="Grange Road"/>
    <s v="GR"/>
    <x v="4"/>
    <s v="2577598"/>
    <x v="11"/>
    <d v="2024-12-04T00:00:00"/>
    <d v="2025-01-08T00:00:00"/>
    <n v="839.03333333332557"/>
    <n v="24.28637598824066"/>
    <n v="12.675561580501389"/>
    <n v="1.4810000000000001"/>
    <m/>
    <n v="2"/>
    <m/>
  </r>
  <r>
    <s v="Pavilion Road"/>
    <s v="PAV"/>
    <x v="58"/>
    <s v="2577599"/>
    <x v="11"/>
    <d v="2024-12-04T00:00:00"/>
    <d v="2025-01-08T00:00:00"/>
    <n v="839.05000000004657"/>
    <n v="17.628180680530573"/>
    <n v="9.2005118374376682"/>
    <n v="1.075"/>
    <m/>
    <n v="2"/>
    <m/>
  </r>
  <r>
    <s v="Upper Northam Close"/>
    <s v="UNC"/>
    <x v="5"/>
    <s v="2577600"/>
    <x v="11"/>
    <d v="2024-12-04T00:00:00"/>
    <d v="2025-01-08T00:00:00"/>
    <n v="839.06666666659294"/>
    <n v="19.251230732561677"/>
    <n v="10.047615204886053"/>
    <n v="1.1739999999999999"/>
    <m/>
    <n v="2"/>
    <m/>
  </r>
  <r>
    <s v="Bridge Road"/>
    <s v="BDG"/>
    <x v="6"/>
    <s v="2577601"/>
    <x v="11"/>
    <d v="2024-12-04T00:00:00"/>
    <d v="2025-01-08T00:00:00"/>
    <n v="839.08333333331393"/>
    <n v="21.316953024133973"/>
    <n v="11.125758363326709"/>
    <n v="1.3"/>
    <m/>
    <n v="2"/>
    <m/>
  </r>
  <r>
    <s v="Bridge Road 2"/>
    <s v="BDG2"/>
    <x v="7"/>
    <s v="2577602"/>
    <x v="11"/>
    <d v="2024-12-04T00:00:00"/>
    <d v="2025-01-08T00:00:00"/>
    <n v="839.10000000003492"/>
    <n v="32.204357049218061"/>
    <n v="16.80811954552091"/>
    <n v="1.964"/>
    <m/>
    <n v="2"/>
    <m/>
  </r>
  <r>
    <s v="Oakhill 2 (Bridge)"/>
    <s v="OH2"/>
    <x v="9"/>
    <s v="2577603"/>
    <x v="11"/>
    <d v="2024-12-04T00:00:00"/>
    <d v="2025-01-08T00:00:00"/>
    <n v="839.03333333332557"/>
    <n v="37.208499066386267"/>
    <n v="19.419884690180723"/>
    <n v="2.2690000000000001"/>
    <m/>
    <n v="2"/>
    <m/>
  </r>
  <r>
    <s v="Oakhill (Prov)"/>
    <s v="OH"/>
    <x v="8"/>
    <s v="2577604"/>
    <x v="11"/>
    <d v="2024-12-04T00:00:00"/>
    <d v="2025-01-08T00:00:00"/>
    <n v="839.03333333332557"/>
    <n v="24.28637598824066"/>
    <n v="12.675561580501389"/>
    <n v="1.4810000000000001"/>
    <m/>
    <n v="3"/>
    <m/>
  </r>
  <r>
    <s v="Providence Hill 2"/>
    <s v="PH2"/>
    <x v="12"/>
    <s v="2577605"/>
    <x v="11"/>
    <d v="2024-12-04T00:00:00"/>
    <d v="2025-01-08T00:00:00"/>
    <n v="839.01666666660458"/>
    <n v="34.224627639501158"/>
    <n v="17.862540521660314"/>
    <n v="2.0870000000000002"/>
    <m/>
    <n v="3"/>
    <m/>
  </r>
  <r>
    <s v="Providence Hill 1"/>
    <s v="PH1"/>
    <x v="10"/>
    <s v="2577606"/>
    <x v="11"/>
    <d v="2024-12-04T00:00:00"/>
    <d v="2025-01-08T00:00:00"/>
    <n v="839.01666666660458"/>
    <n v="23.811288611670182"/>
    <n v="12.427603659535587"/>
    <n v="1.452"/>
    <m/>
    <n v="3"/>
    <m/>
  </r>
  <r>
    <s v="Providence Hill 3"/>
    <s v="PH3"/>
    <x v="11"/>
    <s v="2577607"/>
    <x v="11"/>
    <d v="2024-12-04T00:00:00"/>
    <d v="2025-01-08T00:00:00"/>
    <n v="839.01666666660458"/>
    <n v="23.499708388790204"/>
    <n v="12.264983501456266"/>
    <n v="1.4330000000000001"/>
    <m/>
    <n v="4"/>
    <m/>
  </r>
  <r>
    <s v="Hamble Lane 2 (Tesco)"/>
    <s v="HL2"/>
    <x v="13"/>
    <s v="2577608"/>
    <x v="11"/>
    <d v="2024-12-04T00:00:00"/>
    <d v="2025-01-08T00:00:00"/>
    <n v="838.8666666666395"/>
    <n v="27.686392752126778"/>
    <n v="14.450100601318779"/>
    <n v="1.6879999999999999"/>
    <m/>
    <n v="4"/>
    <m/>
  </r>
  <r>
    <s v="Hamble Lane (Woodlands)"/>
    <s v="HL"/>
    <x v="14"/>
    <s v="2577609"/>
    <x v="11"/>
    <d v="2024-12-04T00:00:00"/>
    <d v="2025-01-08T00:00:00"/>
    <n v="838.8666666666395"/>
    <n v="26.521858459827609"/>
    <n v="13.842306085505015"/>
    <n v="1.617"/>
    <m/>
    <n v="4"/>
    <m/>
  </r>
  <r>
    <s v="Hamble Corner Fruit Farm"/>
    <s v="HCF"/>
    <x v="15"/>
    <n v="2577610"/>
    <x v="11"/>
    <d v="2024-12-04T00:00:00"/>
    <d v="2025-01-08T00:00:00"/>
    <n v="838.8666666666395"/>
    <n v="21.470075896050922"/>
    <n v="11.205676354932631"/>
    <n v="1.3089999999999999"/>
    <m/>
    <n v="4"/>
    <m/>
  </r>
  <r>
    <s v="Hamble Primary School"/>
    <s v="HPS"/>
    <x v="59"/>
    <s v="2577612"/>
    <x v="11"/>
    <d v="2024-12-04T00:00:00"/>
    <d v="2025-01-08T00:00:00"/>
    <n v="838.91666666662786"/>
    <n v="18.844650044701378"/>
    <n v="9.8354123406583405"/>
    <n v="1.149"/>
    <m/>
    <n v="5"/>
    <m/>
  </r>
  <r>
    <s v="Hound Parish Office"/>
    <s v="HPO"/>
    <x v="17"/>
    <s v="2577613"/>
    <x v="11"/>
    <d v="2024-12-04T00:00:00"/>
    <d v="2025-01-08T00:00:00"/>
    <n v="838.91666666680248"/>
    <n v="16.646927585176602"/>
    <n v="8.6883755663760969"/>
    <n v="1.0149999999999999"/>
    <m/>
    <n v="5"/>
    <m/>
  </r>
  <r>
    <s v="Swaythling road"/>
    <s v="SWA"/>
    <x v="18"/>
    <s v="2577614"/>
    <x v="11"/>
    <d v="2024-12-04T00:00:00"/>
    <d v="2025-01-08T00:00:00"/>
    <n v="838.84999999991851"/>
    <n v="21.011240388629329"/>
    <n v="10.966200620370214"/>
    <n v="1.2809999999999999"/>
    <m/>
    <n v="5"/>
    <m/>
  </r>
  <r>
    <s v="Allington Lane"/>
    <s v="AL"/>
    <x v="19"/>
    <s v="2577615"/>
    <x v="11"/>
    <d v="2024-12-04T00:00:00"/>
    <d v="2025-01-08T00:00:00"/>
    <n v="838.8666666666395"/>
    <n v="16.319881983629234"/>
    <n v="8.5176837075309155"/>
    <n v="0.995"/>
    <m/>
    <n v="5"/>
    <m/>
  </r>
  <r>
    <s v="Jukes Walk"/>
    <s v="JW"/>
    <x v="20"/>
    <s v="2577616"/>
    <x v="11"/>
    <d v="2024-12-04T00:00:00"/>
    <d v="2025-01-08T00:00:00"/>
    <n v="838.8666666666395"/>
    <n v="18.616146785345911"/>
    <n v="9.7161517668819997"/>
    <n v="1.135"/>
    <m/>
    <n v="5"/>
    <m/>
  </r>
  <r>
    <s v="Botley Road"/>
    <s v="BOT"/>
    <x v="21"/>
    <s v="2577617"/>
    <x v="11"/>
    <d v="2024-12-04T00:00:00"/>
    <d v="2025-01-08T00:00:00"/>
    <n v="838.8666666666395"/>
    <n v="25.816577127871774"/>
    <n v="13.474205181561469"/>
    <n v="1.5740000000000001"/>
    <m/>
    <n v="5"/>
    <m/>
  </r>
  <r>
    <s v="Wyvern School"/>
    <s v="WYV"/>
    <x v="22"/>
    <s v="2577618"/>
    <x v="11"/>
    <d v="2024-12-04T00:00:00"/>
    <d v="2025-01-08T00:00:00"/>
    <n v="838.84999999991851"/>
    <n v="22.126591166480065"/>
    <n v="11.548325243465587"/>
    <n v="1.349"/>
    <m/>
    <n v="5"/>
    <m/>
  </r>
  <r>
    <s v="Fair Oak Road/Sandy Lane"/>
    <s v="FORSL"/>
    <x v="23"/>
    <s v="2577619"/>
    <x v="11"/>
    <d v="2024-12-04T00:00:00"/>
    <d v="2025-01-08T00:00:00"/>
    <n v="838.83333333319752"/>
    <n v="24.472594476459356"/>
    <n v="12.772752858277327"/>
    <n v="1.492"/>
    <m/>
    <n v="5"/>
    <m/>
  </r>
  <r>
    <s v="Fair Oak Road"/>
    <s v="FOR"/>
    <x v="24"/>
    <s v="2577620"/>
    <x v="11"/>
    <d v="2024-12-04T00:00:00"/>
    <d v="2025-01-08T00:00:00"/>
    <n v="838.83333333337214"/>
    <n v="15.500403337968685"/>
    <n v="8.0899808653281244"/>
    <n v="0.94499999999999995"/>
    <m/>
    <n v="5"/>
    <m/>
  </r>
  <r>
    <s v="Bishopstoke Road"/>
    <s v="BR"/>
    <x v="25"/>
    <s v="2577621"/>
    <x v="11"/>
    <d v="2024-12-04T00:00:00"/>
    <d v="2025-01-08T00:00:00"/>
    <n v="838.83333333319752"/>
    <n v="25.768395390427379"/>
    <n v="13.449058136966274"/>
    <n v="1.571"/>
    <m/>
    <n v="5"/>
    <m/>
  </r>
  <r>
    <s v="Bishopstoke Road 2"/>
    <s v="BR2"/>
    <x v="26"/>
    <s v="2577622"/>
    <x v="11"/>
    <d v="2024-12-04T00:00:00"/>
    <d v="2025-01-08T00:00:00"/>
    <n v="838.8666666666395"/>
    <n v="25.308118493205935"/>
    <n v="13.208830111276585"/>
    <n v="1.5429999999999999"/>
    <m/>
    <n v="5"/>
    <m/>
  </r>
  <r>
    <s v="Twyford Road"/>
    <s v="TWY"/>
    <x v="27"/>
    <s v="2577623"/>
    <x v="11"/>
    <d v="2024-12-04T00:00:00"/>
    <d v="2025-01-08T00:00:00"/>
    <n v="838.84999999991851"/>
    <n v="17.911221314897134"/>
    <n v="9.3482365944139527"/>
    <n v="1.0920000000000001"/>
    <m/>
    <n v="5"/>
    <m/>
  </r>
  <r>
    <s v="Mill Street"/>
    <s v="MS"/>
    <x v="28"/>
    <s v="2577624"/>
    <x v="11"/>
    <d v="2024-12-04T00:00:00"/>
    <d v="2025-01-08T00:00:00"/>
    <n v="838.8666666666395"/>
    <n v="20.781196455535916"/>
    <n v="10.846135937127306"/>
    <n v="1.2669999999999999"/>
    <m/>
    <n v="5"/>
    <m/>
  </r>
  <r>
    <s v="Campbell Road 4"/>
    <s v="CR4"/>
    <x v="29"/>
    <s v="2577625"/>
    <x v="11"/>
    <d v="2024-12-04T00:00:00"/>
    <d v="2025-01-08T00:00:00"/>
    <n v="838.84999999991851"/>
    <n v="24.291683852896206"/>
    <n v="12.678331864768376"/>
    <n v="1.4810000000000001"/>
    <m/>
    <n v="6"/>
    <m/>
  </r>
  <r>
    <s v="Campbell Road 3"/>
    <s v="CR3"/>
    <x v="30"/>
    <s v="2577626"/>
    <x v="11"/>
    <d v="2024-12-04T00:00:00"/>
    <d v="2025-01-08T00:00:00"/>
    <n v="838.84999999991851"/>
    <n v="15.286866543483635"/>
    <n v="7.978531598895426"/>
    <n v="0.93200000000000005"/>
    <m/>
    <n v="6"/>
    <m/>
  </r>
  <r>
    <s v="Campbell Road"/>
    <s v="CR"/>
    <x v="31"/>
    <s v="2577627"/>
    <x v="11"/>
    <d v="2024-12-04T00:00:00"/>
    <d v="2025-01-08T00:00:00"/>
    <n v="838.8833333333605"/>
    <n v="33.705217253093302"/>
    <n v="17.591449505789825"/>
    <n v="2.0550000000000002"/>
    <m/>
    <n v="6"/>
    <m/>
  </r>
  <r>
    <s v="Southampton Road Analyser (A)"/>
    <s v="SRAN(A)"/>
    <x v="32"/>
    <s v="2577628"/>
    <x v="11"/>
    <d v="2024-12-04T00:00:00"/>
    <d v="2025-01-08T00:00:00"/>
    <n v="838.85000000009313"/>
    <n v="28.277422661974569"/>
    <n v="14.758571326709065"/>
    <n v="1.724"/>
    <m/>
    <n v="6"/>
    <m/>
  </r>
  <r>
    <s v="Southampton Road Analyser (B)"/>
    <s v="SRAN(B)"/>
    <x v="33"/>
    <s v="2577629"/>
    <x v="11"/>
    <d v="2024-12-04T00:00:00"/>
    <d v="2025-01-08T00:00:00"/>
    <n v="838.85000000009313"/>
    <n v="27.998584967511942"/>
    <n v="14.613040170935252"/>
    <n v="1.7070000000000001"/>
    <m/>
    <n v="6"/>
    <m/>
  </r>
  <r>
    <s v="Southampton Road Analyser (C)"/>
    <s v="SRAN(C)"/>
    <x v="34"/>
    <s v="2577630"/>
    <x v="11"/>
    <d v="2024-12-04T00:00:00"/>
    <d v="2025-01-08T00:00:00"/>
    <n v="838.84999999991851"/>
    <n v="27.24408297073639"/>
    <n v="14.219249984726718"/>
    <n v="1.661"/>
    <m/>
    <n v="6"/>
    <m/>
  </r>
  <r>
    <s v="Chestnut Avenue"/>
    <s v="CA"/>
    <x v="35"/>
    <s v="2577631"/>
    <x v="11"/>
    <d v="2024-12-04T00:00:00"/>
    <d v="2025-01-08T00:00:00"/>
    <n v="838.83333333319752"/>
    <n v="20.076712894896954"/>
    <n v="10.478451406522419"/>
    <n v="1.224"/>
    <m/>
    <n v="6"/>
    <m/>
  </r>
  <r>
    <s v="Southampton Road 1"/>
    <s v="SR1"/>
    <x v="36"/>
    <s v="2577632"/>
    <x v="11"/>
    <d v="2024-12-04T00:00:00"/>
    <d v="2025-01-08T00:00:00"/>
    <n v="838.8666666666395"/>
    <n v="36.55981602161765"/>
    <n v="19.081323602096894"/>
    <n v="2.2290000000000001"/>
    <m/>
    <n v="6"/>
    <m/>
  </r>
  <r>
    <s v="Southampton Road 2"/>
    <s v="SR2"/>
    <x v="37"/>
    <s v="2577633"/>
    <x v="11"/>
    <d v="2024-12-04T00:00:00"/>
    <d v="2025-01-08T00:00:00"/>
    <n v="838.83333333337214"/>
    <n v="30.262692231272194"/>
    <n v="15.794724546593004"/>
    <n v="1.845"/>
    <m/>
    <n v="6"/>
    <m/>
  </r>
  <r>
    <s v="The Point (A)"/>
    <s v="TP(A)"/>
    <x v="38"/>
    <s v="2577634"/>
    <x v="11"/>
    <d v="2024-12-04T00:00:00"/>
    <d v="2025-01-08T00:00:00"/>
    <n v="838.84999999991851"/>
    <n v="16.402217321334369"/>
    <n v="8.5606562219907989"/>
    <n v="1"/>
    <m/>
    <n v="6"/>
    <m/>
  </r>
  <r>
    <s v="The Point (B)"/>
    <s v="TP(B)"/>
    <x v="39"/>
    <s v="2577635"/>
    <x v="11"/>
    <d v="2024-12-04T00:00:00"/>
    <d v="2025-01-08T00:00:00"/>
    <n v="838.84999999991851"/>
    <n v="19.485834177745232"/>
    <n v="10.170059591725069"/>
    <n v="1.1879999999999999"/>
    <m/>
    <n v="6"/>
    <m/>
  </r>
  <r>
    <s v="The Point (C)"/>
    <s v="TP(C)"/>
    <x v="40"/>
    <s v="2577636"/>
    <x v="11"/>
    <d v="2024-12-04T00:00:00"/>
    <d v="2025-01-08T00:00:00"/>
    <n v="838.85000000009313"/>
    <n v="18.862549919530597"/>
    <n v="9.8447546552873675"/>
    <n v="1.1499999999999999"/>
    <m/>
    <n v="6"/>
    <m/>
  </r>
  <r>
    <s v="leigh road/Pluto Road"/>
    <s v="LRPR"/>
    <x v="41"/>
    <s v="2577637"/>
    <x v="11"/>
    <d v="2024-12-04T00:00:00"/>
    <d v="2025-01-08T00:00:00"/>
    <n v="838.85000000009313"/>
    <n v="21.831351254691501"/>
    <n v="11.394233431467381"/>
    <n v="1.331"/>
    <m/>
    <n v="6"/>
    <m/>
  </r>
  <r>
    <s v="Oxburgh Close"/>
    <s v="OX"/>
    <x v="42"/>
    <s v="2577638"/>
    <x v="11"/>
    <d v="2024-12-04T00:00:00"/>
    <d v="2025-01-08T00:00:00"/>
    <n v="838.85000000009313"/>
    <n v="14.647180067948543"/>
    <n v="7.644666006236192"/>
    <n v="0.89300000000000002"/>
    <m/>
    <n v="6"/>
    <m/>
  </r>
  <r>
    <s v="Hadleigh Gardens"/>
    <s v="HG"/>
    <x v="43"/>
    <s v="2577639"/>
    <x v="11"/>
    <d v="2024-12-04T00:00:00"/>
    <d v="2025-01-08T00:00:00"/>
    <n v="838.83333333337214"/>
    <n v="13.745331213987045"/>
    <n v="7.1739724498888551"/>
    <n v="0.83799999999999997"/>
    <m/>
    <n v="7"/>
    <m/>
  </r>
  <r>
    <s v="Woodside Avenue"/>
    <s v="WA"/>
    <x v="44"/>
    <s v="2577640"/>
    <x v="11"/>
    <d v="2024-12-04T00:00:00"/>
    <d v="2025-01-08T00:00:00"/>
    <n v="838.81666666665114"/>
    <n v="25.801713127620737"/>
    <n v="13.466447352620428"/>
    <n v="1.573"/>
    <m/>
    <n v="7"/>
    <m/>
  </r>
  <r>
    <s v="Belmont Road"/>
    <s v="BEL"/>
    <x v="45"/>
    <s v="2577641"/>
    <x v="11"/>
    <d v="2024-12-04T00:00:00"/>
    <d v="2025-01-08T00:00:00"/>
    <n v="838.85000000009313"/>
    <n v="16.730261667757574"/>
    <n v="8.7318693464287964"/>
    <n v="1.02"/>
    <m/>
    <n v="8"/>
    <m/>
  </r>
  <r>
    <s v="Leigh Road/J13"/>
    <s v="LR13"/>
    <x v="46"/>
    <s v="2577642"/>
    <x v="11"/>
    <d v="2024-12-04T00:00:00"/>
    <d v="2025-01-08T00:00:00"/>
    <n v="838.85000000009313"/>
    <n v="29.638806699645038"/>
    <n v="15.469105793134155"/>
    <n v="1.8069999999999999"/>
    <m/>
    <n v="8"/>
    <m/>
  </r>
  <r>
    <s v="Steele Close (A)"/>
    <s v="SC(A)"/>
    <x v="47"/>
    <s v="2577643"/>
    <x v="11"/>
    <d v="2024-12-04T00:00:00"/>
    <d v="2025-01-08T00:00:00"/>
    <n v="838.84999999991851"/>
    <n v="16.205390713478359"/>
    <n v="8.4579283473269093"/>
    <n v="0.98799999999999999"/>
    <m/>
    <n v="8"/>
    <m/>
  </r>
  <r>
    <s v="Steele Close (B)"/>
    <s v="SC(B)"/>
    <x v="48"/>
    <s v="2577644"/>
    <x v="11"/>
    <d v="2024-12-04T00:00:00"/>
    <d v="2025-01-08T00:00:00"/>
    <n v="838.84999999991851"/>
    <n v="15.746128628480994"/>
    <n v="8.2182299731111659"/>
    <n v="0.96"/>
    <m/>
    <n v="8"/>
    <m/>
  </r>
  <r>
    <s v="Steele Close (C)"/>
    <s v="SC(C)"/>
    <x v="49"/>
    <s v="2577645"/>
    <x v="11"/>
    <d v="2024-12-04T00:00:00"/>
    <d v="2025-01-08T00:00:00"/>
    <n v="838.85000000009313"/>
    <n v="15.860944149727034"/>
    <n v="8.27815456666338"/>
    <n v="0.96699999999999997"/>
    <s v="Contained spider/web. Results may be compromised"/>
    <e v="#VALUE!"/>
    <m/>
  </r>
  <r>
    <s v="Medina Close"/>
    <s v="MC"/>
    <x v="50"/>
    <s v="2577646"/>
    <x v="11"/>
    <d v="2024-12-04T00:00:00"/>
    <d v="2025-01-08T00:00:00"/>
    <n v="838.83333333337214"/>
    <n v="15.139547387243489"/>
    <n v="7.9016426864527611"/>
    <n v="0.92300000000000004"/>
    <m/>
    <e v="#VALUE!"/>
    <m/>
  </r>
  <r>
    <s v="Porteous Crescent (A)"/>
    <s v="PC(A)"/>
    <x v="51"/>
    <n v="2577647"/>
    <x v="11"/>
    <d v="2024-12-04T00:00:00"/>
    <d v="2025-01-08T00:00:00"/>
    <n v="838.83333333337214"/>
    <n v="14.221004967215714"/>
    <n v="7.4222364129518343"/>
    <n v="0.86699999999999999"/>
    <s v="Contained spider/web. Results may be compromised"/>
    <e v="#VALUE!"/>
    <m/>
  </r>
  <r>
    <s v="Nuffield Hospital"/>
    <s v="NH"/>
    <x v="52"/>
    <s v="2577648"/>
    <x v="11"/>
    <d v="2024-12-04T00:00:00"/>
    <d v="2025-01-08T00:00:00"/>
    <n v="838.8833333333605"/>
    <n v="10.989048934098546"/>
    <n v="5.7354117610117674"/>
    <n v="0.67"/>
    <m/>
    <e v="#VALUE!"/>
    <m/>
  </r>
  <r>
    <s v="Ashdown Road"/>
    <s v="AR"/>
    <x v="53"/>
    <s v="2577649"/>
    <x v="11"/>
    <d v="2024-12-04T00:00:00"/>
    <d v="2025-01-08T00:00:00"/>
    <n v="838.8666666666395"/>
    <n v="7.8073003258366986"/>
    <n v="4.0747914017936839"/>
    <n v="0.47599999999999998"/>
    <m/>
    <e v="#VALUE!"/>
    <m/>
  </r>
  <r>
    <s v="Chestnut Close"/>
    <s v="CC"/>
    <x v="54"/>
    <s v="2577650"/>
    <x v="11"/>
    <d v="2024-12-04T00:00:00"/>
    <d v="2025-01-08T00:00:00"/>
    <n v="838.8666666666395"/>
    <n v="20.518766192482584"/>
    <n v="10.709168158915753"/>
    <n v="1.2509999999999999"/>
    <s v="Contained spider/web. Results may be compromised"/>
    <e v="#VALUE!"/>
    <m/>
  </r>
  <r>
    <s v="Sparrow Square"/>
    <s v="SSQ"/>
    <x v="55"/>
    <s v="2577651"/>
    <x v="11"/>
    <d v="2024-12-04T00:00:00"/>
    <d v="2025-01-08T00:00:00"/>
    <n v="838.84999999991851"/>
    <n v="21.765742385410707"/>
    <n v="11.35999080658179"/>
    <n v="1.327"/>
    <m/>
    <e v="#VALUE!"/>
    <m/>
  </r>
  <r>
    <s v="Dove Dale"/>
    <s v="DD (A)"/>
    <x v="56"/>
    <s v="2577652"/>
    <x v="11"/>
    <d v="2024-12-04T00:00:00"/>
    <d v="2025-01-08T00:00:00"/>
    <n v="838.84999999991851"/>
    <n v="22.274211122372076"/>
    <n v="11.625371149463506"/>
    <n v="1.3580000000000001"/>
    <m/>
    <e v="#VALUE!"/>
    <m/>
  </r>
  <r>
    <s v="Passfield Avenue"/>
    <s v="PA"/>
    <x v="57"/>
    <s v="2577653"/>
    <x v="11"/>
    <d v="2024-12-04T00:00:00"/>
    <d v="2025-01-08T00:00:00"/>
    <n v="838.83333333337214"/>
    <n v="37.41420107291701"/>
    <n v="19.527244818850214"/>
    <n v="2.2810000000000001"/>
    <m/>
    <e v="#VALUE!"/>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91420A-C438-4D39-84D4-A0351BED0D85}" name="PivotTabl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O3:U65" firstHeaderRow="1" firstDataRow="2" firstDataCol="1"/>
  <pivotFields count="11">
    <pivotField showAll="0"/>
    <pivotField axis="axisRow" showAll="0">
      <items count="62">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m="1" x="60"/>
        <item t="default"/>
      </items>
    </pivotField>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14" showAll="0"/>
    <pivotField showAll="0"/>
    <pivotField dataField="1" showAll="0"/>
    <pivotField showAll="0"/>
    <pivotField showAll="0"/>
    <pivotField axis="axisCol"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10"/>
  </colFields>
  <colItems count="6">
    <i>
      <x v="1"/>
    </i>
    <i>
      <x v="2"/>
    </i>
    <i>
      <x v="3"/>
    </i>
    <i>
      <x v="4"/>
    </i>
    <i>
      <x v="5"/>
    </i>
    <i t="grand">
      <x/>
    </i>
  </colItems>
  <dataFields count="1">
    <dataField name="Average of mg/m3 *" fld="7" subtotal="average" baseField="1" baseItem="0" numFmtId="164"/>
  </dataFields>
  <formats count="1">
    <format dxfId="458">
      <pivotArea outline="0" collapsedLevelsAreSubtotals="1" fieldPosition="0"/>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 series="1">
      <pivotArea type="data" outline="0" fieldPosition="0">
        <references count="1">
          <reference field="4294967294" count="1" selected="0">
            <x v="0"/>
          </reference>
        </references>
      </pivotArea>
    </chartFormat>
    <chartFormat chart="0" format="70" series="1">
      <pivotArea type="data" outline="0" fieldPosition="0">
        <references count="2">
          <reference field="4294967294" count="1" selected="0">
            <x v="0"/>
          </reference>
          <reference field="10" count="1" selected="0">
            <x v="1"/>
          </reference>
        </references>
      </pivotArea>
    </chartFormat>
    <chartFormat chart="0" format="71" series="1">
      <pivotArea type="data" outline="0" fieldPosition="0">
        <references count="2">
          <reference field="4294967294" count="1" selected="0">
            <x v="0"/>
          </reference>
          <reference field="10" count="1" selected="0">
            <x v="2"/>
          </reference>
        </references>
      </pivotArea>
    </chartFormat>
    <chartFormat chart="0" format="72" series="1">
      <pivotArea type="data" outline="0" fieldPosition="0">
        <references count="2">
          <reference field="4294967294" count="1" selected="0">
            <x v="0"/>
          </reference>
          <reference field="10" count="1" selected="0">
            <x v="3"/>
          </reference>
        </references>
      </pivotArea>
    </chartFormat>
    <chartFormat chart="0" format="73" series="1">
      <pivotArea type="data" outline="0" fieldPosition="0">
        <references count="2">
          <reference field="4294967294" count="1" selected="0">
            <x v="0"/>
          </reference>
          <reference field="10" count="1" selected="0">
            <x v="4"/>
          </reference>
        </references>
      </pivotArea>
    </chartFormat>
    <chartFormat chart="0" format="74" series="1">
      <pivotArea type="data" outline="0" fieldPosition="0">
        <references count="2">
          <reference field="4294967294" count="1" selected="0">
            <x v="0"/>
          </reference>
          <reference field="1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E9D03E2-0FB8-4F7F-A052-1310090BD472}" name="PivotTable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T6:AE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4"/>
  </dataFields>
  <formats count="2">
    <format dxfId="442">
      <pivotArea outline="0" collapsedLevelsAreSubtotals="1" fieldPosition="0"/>
    </format>
    <format dxfId="441">
      <pivotArea collapsedLevelsAreSubtotals="1" fieldPosition="0">
        <references count="2">
          <reference field="2" count="1">
            <x v="28"/>
          </reference>
          <reference field="4" count="1" selected="0">
            <x v="3"/>
          </reference>
        </references>
      </pivotArea>
    </format>
  </formats>
  <conditionalFormats count="3">
    <conditionalFormat priority="12">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 priority="10">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6B53261-B638-4790-822A-5895B6A349D3}" name="PivotTable1" cacheId="8"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rowHeaderCaption="Site" colHeaderCaption="Month">
  <location ref="Q2:AD65" firstHeaderRow="1" firstDataRow="2" firstDataCol="1"/>
  <pivotFields count="14">
    <pivotField showAll="0"/>
    <pivotField showAll="0"/>
    <pivotField axis="axisRow" showAll="0" sortType="ascending">
      <items count="63">
        <item x="19"/>
        <item x="53"/>
        <item x="7"/>
        <item x="6"/>
        <item x="45"/>
        <item x="21"/>
        <item x="26"/>
        <item x="25"/>
        <item x="35"/>
        <item x="54"/>
        <item x="30"/>
        <item x="29"/>
        <item x="31"/>
        <item x="56"/>
        <item x="24"/>
        <item x="23"/>
        <item x="4"/>
        <item x="15"/>
        <item x="43"/>
        <item x="13"/>
        <item x="16"/>
        <item x="14"/>
        <item x="17"/>
        <item x="59"/>
        <item x="2"/>
        <item x="1"/>
        <item x="20"/>
        <item x="3"/>
        <item x="46"/>
        <item x="41"/>
        <item x="50"/>
        <item x="60"/>
        <item x="28"/>
        <item x="52"/>
        <item x="9"/>
        <item x="8"/>
        <item x="42"/>
        <item x="57"/>
        <item x="58"/>
        <item x="51"/>
        <item x="10"/>
        <item x="12"/>
        <item x="11"/>
        <item x="47"/>
        <item x="48"/>
        <item x="49"/>
        <item x="36"/>
        <item x="37"/>
        <item x="32"/>
        <item x="33"/>
        <item x="34"/>
        <item x="55"/>
        <item x="18"/>
        <item x="38"/>
        <item x="39"/>
        <item x="40"/>
        <item x="27"/>
        <item x="5"/>
        <item x="44"/>
        <item x="0"/>
        <item x="22"/>
        <item m="1" x="61"/>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numFmtId="2" showAll="0"/>
    <pivotField dataField="1" numFmtId="2" showAll="0"/>
    <pivotField numFmtId="2" showAll="0"/>
    <pivotField numFmtId="2" showAll="0"/>
    <pivotField showAll="0"/>
    <pivotField numFmtId="1" showAll="0"/>
    <pivotField showAll="0"/>
  </pivotFields>
  <rowFields count="1">
    <field x="2"/>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rowItems>
  <colFields count="1">
    <field x="4"/>
  </colFields>
  <colItems count="13">
    <i>
      <x/>
    </i>
    <i>
      <x v="1"/>
    </i>
    <i>
      <x v="2"/>
    </i>
    <i>
      <x v="3"/>
    </i>
    <i>
      <x v="4"/>
    </i>
    <i>
      <x v="5"/>
    </i>
    <i>
      <x v="6"/>
    </i>
    <i>
      <x v="7"/>
    </i>
    <i>
      <x v="8"/>
    </i>
    <i>
      <x v="9"/>
    </i>
    <i>
      <x v="10"/>
    </i>
    <i>
      <x v="11"/>
    </i>
    <i t="grand">
      <x/>
    </i>
  </colItems>
  <dataFields count="1">
    <dataField name="Average of mg/m3 *, 2024" fld="8" subtotal="average" baseField="2" baseItem="0" numFmtId="164"/>
  </dataFields>
  <formats count="29">
    <format dxfId="390">
      <pivotArea type="all" dataOnly="0" outline="0" fieldPosition="0"/>
    </format>
    <format dxfId="389">
      <pivotArea outline="0" collapsedLevelsAreSubtotals="1" fieldPosition="0"/>
    </format>
    <format dxfId="388">
      <pivotArea type="origin" dataOnly="0" labelOnly="1" outline="0" fieldPosition="0"/>
    </format>
    <format dxfId="387">
      <pivotArea field="4" type="button" dataOnly="0" labelOnly="1" outline="0" axis="axisCol" fieldPosition="0"/>
    </format>
    <format dxfId="386">
      <pivotArea type="topRight" dataOnly="0" labelOnly="1" outline="0" fieldPosition="0"/>
    </format>
    <format dxfId="385">
      <pivotArea field="2" type="button" dataOnly="0" labelOnly="1" outline="0" axis="axisRow" fieldPosition="0"/>
    </format>
    <format dxfId="384">
      <pivotArea dataOnly="0" labelOnly="1" grandRow="1" outline="0" fieldPosition="0"/>
    </format>
    <format dxfId="383">
      <pivotArea dataOnly="0" labelOnly="1" fieldPosition="0">
        <references count="1">
          <reference field="4" count="0"/>
        </references>
      </pivotArea>
    </format>
    <format dxfId="382">
      <pivotArea dataOnly="0" labelOnly="1" grandCol="1" outline="0" fieldPosition="0"/>
    </format>
    <format dxfId="381">
      <pivotArea outline="0" collapsedLevelsAreSubtotals="1" fieldPosition="0"/>
    </format>
    <format dxfId="380">
      <pivotArea collapsedLevelsAreSubtotals="1" fieldPosition="0">
        <references count="2">
          <reference field="2" count="1">
            <x v="48"/>
          </reference>
          <reference field="4" count="1" selected="0">
            <x v="4"/>
          </reference>
        </references>
      </pivotArea>
    </format>
    <format dxfId="379">
      <pivotArea collapsedLevelsAreSubtotals="1" fieldPosition="0">
        <references count="2">
          <reference field="2" count="1">
            <x v="39"/>
          </reference>
          <reference field="4" count="1" selected="0">
            <x v="4"/>
          </reference>
        </references>
      </pivotArea>
    </format>
    <format dxfId="378">
      <pivotArea collapsedLevelsAreSubtotals="1" fieldPosition="0">
        <references count="2">
          <reference field="2" count="1">
            <x v="16"/>
          </reference>
          <reference field="4" count="1" selected="0">
            <x v="4"/>
          </reference>
        </references>
      </pivotArea>
    </format>
    <format dxfId="377">
      <pivotArea collapsedLevelsAreSubtotals="1" fieldPosition="0">
        <references count="2">
          <reference field="2" count="1">
            <x v="25"/>
          </reference>
          <reference field="4" count="1" selected="0">
            <x v="4"/>
          </reference>
        </references>
      </pivotArea>
    </format>
    <format dxfId="376">
      <pivotArea collapsedLevelsAreSubtotals="1" fieldPosition="0">
        <references count="2">
          <reference field="2" count="1">
            <x v="13"/>
          </reference>
          <reference field="4" count="1" selected="0">
            <x v="4"/>
          </reference>
        </references>
      </pivotArea>
    </format>
    <format dxfId="375">
      <pivotArea collapsedLevelsAreSubtotals="1" fieldPosition="0">
        <references count="2">
          <reference field="2" count="1">
            <x v="13"/>
          </reference>
          <reference field="4" count="1" selected="0">
            <x v="5"/>
          </reference>
        </references>
      </pivotArea>
    </format>
    <format dxfId="374">
      <pivotArea collapsedLevelsAreSubtotals="1" fieldPosition="0">
        <references count="2">
          <reference field="2" count="1">
            <x v="1"/>
          </reference>
          <reference field="4" count="1" selected="0">
            <x v="5"/>
          </reference>
        </references>
      </pivotArea>
    </format>
    <format dxfId="373">
      <pivotArea collapsedLevelsAreSubtotals="1" fieldPosition="0">
        <references count="2">
          <reference field="2" count="1">
            <x v="1"/>
          </reference>
          <reference field="4" count="1" selected="0">
            <x v="5"/>
          </reference>
        </references>
      </pivotArea>
    </format>
    <format dxfId="372">
      <pivotArea collapsedLevelsAreSubtotals="1" fieldPosition="0">
        <references count="2">
          <reference field="2" count="1">
            <x v="41"/>
          </reference>
          <reference field="4" count="1" selected="0">
            <x v="3"/>
          </reference>
        </references>
      </pivotArea>
    </format>
    <format dxfId="371">
      <pivotArea collapsedLevelsAreSubtotals="1" fieldPosition="0">
        <references count="2">
          <reference field="2" count="1">
            <x v="37"/>
          </reference>
          <reference field="4" count="1" selected="0">
            <x v="0"/>
          </reference>
        </references>
      </pivotArea>
    </format>
    <format dxfId="370">
      <pivotArea collapsedLevelsAreSubtotals="1" fieldPosition="0">
        <references count="2">
          <reference field="2" count="1">
            <x v="14"/>
          </reference>
          <reference field="4" count="1" selected="0">
            <x v="1"/>
          </reference>
        </references>
      </pivotArea>
    </format>
    <format dxfId="369">
      <pivotArea collapsedLevelsAreSubtotals="1" fieldPosition="0">
        <references count="2">
          <reference field="2" count="1">
            <x v="0"/>
          </reference>
          <reference field="4" count="1" selected="0">
            <x v="9"/>
          </reference>
        </references>
      </pivotArea>
    </format>
    <format dxfId="368">
      <pivotArea collapsedLevelsAreSubtotals="1" fieldPosition="0">
        <references count="2">
          <reference field="2" count="1">
            <x v="5"/>
          </reference>
          <reference field="4" count="1" selected="0">
            <x v="9"/>
          </reference>
        </references>
      </pivotArea>
    </format>
    <format dxfId="367">
      <pivotArea collapsedLevelsAreSubtotals="1" fieldPosition="0">
        <references count="2">
          <reference field="2" count="1">
            <x v="8"/>
          </reference>
          <reference field="4" count="1" selected="0">
            <x v="9"/>
          </reference>
        </references>
      </pivotArea>
    </format>
    <format dxfId="366">
      <pivotArea collapsedLevelsAreSubtotals="1" fieldPosition="0">
        <references count="2">
          <reference field="2" count="1">
            <x v="26"/>
          </reference>
          <reference field="4" count="1" selected="0">
            <x v="9"/>
          </reference>
        </references>
      </pivotArea>
    </format>
    <format dxfId="365">
      <pivotArea collapsedLevelsAreSubtotals="1" fieldPosition="0">
        <references count="2">
          <reference field="2" count="1">
            <x v="60"/>
          </reference>
          <reference field="4" count="1" selected="0">
            <x v="9"/>
          </reference>
        </references>
      </pivotArea>
    </format>
    <format dxfId="2">
      <pivotArea collapsedLevelsAreSubtotals="1" fieldPosition="0">
        <references count="2">
          <reference field="2" count="1">
            <x v="39"/>
          </reference>
          <reference field="4" count="1" selected="0">
            <x v="11"/>
          </reference>
        </references>
      </pivotArea>
    </format>
    <format dxfId="1">
      <pivotArea collapsedLevelsAreSubtotals="1" fieldPosition="0">
        <references count="2">
          <reference field="2" count="1">
            <x v="45"/>
          </reference>
          <reference field="4" count="1" selected="0">
            <x v="11"/>
          </reference>
        </references>
      </pivotArea>
    </format>
    <format dxfId="0">
      <pivotArea collapsedLevelsAreSubtotals="1" fieldPosition="0">
        <references count="2">
          <reference field="2" count="1">
            <x v="9"/>
          </reference>
          <reference field="4" count="1" selected="0">
            <x v="11"/>
          </reference>
        </references>
      </pivotArea>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498F74D-42E5-49B0-955E-120CB566B201}" name="PivotTable2" cacheId="2"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chartFormat="5" rowHeaderCaption="Location" colHeaderCaption="Months">
  <location ref="T2:AG7" firstHeaderRow="1" firstDataRow="2" firstDataCol="1"/>
  <pivotFields count="14">
    <pivotField showAll="0">
      <items count="61">
        <item x="21"/>
        <item x="55"/>
        <item x="47"/>
        <item x="27"/>
        <item x="28"/>
        <item x="23"/>
        <item x="7"/>
        <item x="8"/>
        <item x="33"/>
        <item x="32"/>
        <item x="31"/>
        <item x="37"/>
        <item x="56"/>
        <item x="58"/>
        <item x="26"/>
        <item x="25"/>
        <item x="3"/>
        <item x="45"/>
        <item x="16"/>
        <item x="15"/>
        <item x="14"/>
        <item x="17"/>
        <item x="18"/>
        <item x="0"/>
        <item x="1"/>
        <item x="19"/>
        <item x="22"/>
        <item x="2"/>
        <item x="48"/>
        <item x="43"/>
        <item x="52"/>
        <item x="30"/>
        <item x="54"/>
        <item x="10"/>
        <item x="9"/>
        <item x="44"/>
        <item x="59"/>
        <item x="4"/>
        <item x="53"/>
        <item x="12"/>
        <item x="11"/>
        <item x="13"/>
        <item x="38"/>
        <item x="39"/>
        <item x="34"/>
        <item x="35"/>
        <item x="36"/>
        <item x="57"/>
        <item x="49"/>
        <item x="50"/>
        <item x="51"/>
        <item x="20"/>
        <item x="40"/>
        <item x="41"/>
        <item x="42"/>
        <item x="29"/>
        <item x="6"/>
        <item x="5"/>
        <item x="46"/>
        <item x="24"/>
        <item t="default"/>
      </items>
    </pivotField>
    <pivotField showAll="0">
      <items count="61">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t="default"/>
      </items>
    </pivotField>
    <pivotField axis="axisRow" showAll="0">
      <items count="61">
        <item h="1" x="21"/>
        <item h="1" x="55"/>
        <item h="1" x="8"/>
        <item h="1" x="7"/>
        <item h="1" x="47"/>
        <item x="23"/>
        <item h="1" x="28"/>
        <item h="1" x="27"/>
        <item h="1" x="37"/>
        <item h="1" x="56"/>
        <item h="1" x="32"/>
        <item h="1" x="31"/>
        <item h="1" x="33"/>
        <item h="1" x="58"/>
        <item h="1" x="26"/>
        <item x="25"/>
        <item h="1" x="3"/>
        <item h="1" x="16"/>
        <item h="1" x="45"/>
        <item h="1" x="14"/>
        <item h="1" x="17"/>
        <item h="1" x="15"/>
        <item h="1" x="19"/>
        <item h="1" x="18"/>
        <item h="1" x="1"/>
        <item h="1" x="0"/>
        <item h="1" x="22"/>
        <item h="1" x="2"/>
        <item h="1" x="48"/>
        <item h="1" x="43"/>
        <item h="1" x="52"/>
        <item h="1" x="30"/>
        <item h="1" x="54"/>
        <item h="1" x="9"/>
        <item h="1" x="10"/>
        <item h="1" x="44"/>
        <item h="1" x="59"/>
        <item h="1" x="4"/>
        <item h="1" x="53"/>
        <item h="1" x="12"/>
        <item h="1" x="11"/>
        <item h="1" x="13"/>
        <item h="1" x="49"/>
        <item h="1" x="50"/>
        <item h="1" x="51"/>
        <item h="1" x="38"/>
        <item h="1" x="39"/>
        <item h="1" x="34"/>
        <item h="1" x="35"/>
        <item h="1" x="36"/>
        <item h="1" x="57"/>
        <item h="1" x="20"/>
        <item h="1" x="40"/>
        <item h="1" x="41"/>
        <item h="1" x="42"/>
        <item h="1" x="29"/>
        <item h="1" x="6"/>
        <item h="1" x="46"/>
        <item h="1" x="5"/>
        <item x="24"/>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4">
    <i>
      <x v="5"/>
    </i>
    <i>
      <x v="15"/>
    </i>
    <i>
      <x v="59"/>
    </i>
    <i t="grand">
      <x/>
    </i>
  </rowItems>
  <colFields count="1">
    <field x="4"/>
  </colFields>
  <colItems count="13">
    <i>
      <x/>
    </i>
    <i>
      <x v="1"/>
    </i>
    <i>
      <x v="2"/>
    </i>
    <i>
      <x v="3"/>
    </i>
    <i>
      <x v="4"/>
    </i>
    <i>
      <x v="5"/>
    </i>
    <i>
      <x v="6"/>
    </i>
    <i>
      <x v="7"/>
    </i>
    <i>
      <x v="8"/>
    </i>
    <i>
      <x v="9"/>
    </i>
    <i>
      <x v="10"/>
    </i>
    <i>
      <x v="11"/>
    </i>
    <i t="grand">
      <x/>
    </i>
  </colItems>
  <dataFields count="1">
    <dataField name="Average of mg/m3 *, 2023" fld="8" subtotal="average" baseField="2" baseItem="0" numFmtId="164"/>
  </dataFields>
  <formats count="12">
    <format dxfId="339">
      <pivotArea outline="0" collapsedLevelsAreSubtotals="1" fieldPosition="0"/>
    </format>
    <format dxfId="338">
      <pivotArea type="all" dataOnly="0" outline="0" fieldPosition="0"/>
    </format>
    <format dxfId="337">
      <pivotArea outline="0" collapsedLevelsAreSubtotals="1" fieldPosition="0"/>
    </format>
    <format dxfId="336">
      <pivotArea type="origin" dataOnly="0" labelOnly="1" outline="0" fieldPosition="0"/>
    </format>
    <format dxfId="335">
      <pivotArea field="4" type="button" dataOnly="0" labelOnly="1" outline="0" axis="axisCol" fieldPosition="0"/>
    </format>
    <format dxfId="334">
      <pivotArea type="topRight" dataOnly="0" labelOnly="1" outline="0" fieldPosition="0"/>
    </format>
    <format dxfId="333">
      <pivotArea field="2" type="button" dataOnly="0" labelOnly="1" outline="0" axis="axisRow" fieldPosition="0"/>
    </format>
    <format dxfId="332">
      <pivotArea dataOnly="0" labelOnly="1" grandRow="1" outline="0" fieldPosition="0"/>
    </format>
    <format dxfId="331">
      <pivotArea dataOnly="0" labelOnly="1" fieldPosition="0">
        <references count="1">
          <reference field="4" count="0"/>
        </references>
      </pivotArea>
    </format>
    <format dxfId="330">
      <pivotArea dataOnly="0" labelOnly="1" grandCol="1" outline="0" fieldPosition="0"/>
    </format>
    <format dxfId="329">
      <pivotArea collapsedLevelsAreSubtotals="1" fieldPosition="0">
        <references count="2">
          <reference field="2" count="1">
            <x v="19"/>
          </reference>
          <reference field="4" count="1" selected="0">
            <x v="6"/>
          </reference>
        </references>
      </pivotArea>
    </format>
    <format dxfId="328">
      <pivotArea collapsedLevelsAreSubtotals="1" fieldPosition="0">
        <references count="2">
          <reference field="2" count="1">
            <x v="21"/>
          </reference>
          <reference field="4" count="1" selected="0">
            <x v="6"/>
          </reference>
        </references>
      </pivotArea>
    </format>
  </formats>
  <conditionalFormats count="2">
    <conditionalFormat priority="12">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s>
  <chartFormats count="23">
    <chartFormat chart="1" format="0" series="1">
      <pivotArea type="data" outline="0" fieldPosition="0">
        <references count="2">
          <reference field="4294967294" count="1" selected="0">
            <x v="0"/>
          </reference>
          <reference field="4" count="1" selected="0">
            <x v="0"/>
          </reference>
        </references>
      </pivotArea>
    </chartFormat>
    <chartFormat chart="1" format="1" series="1">
      <pivotArea type="data" outline="0" fieldPosition="0">
        <references count="2">
          <reference field="4294967294" count="1" selected="0">
            <x v="0"/>
          </reference>
          <reference field="4" count="1" selected="0">
            <x v="1"/>
          </reference>
        </references>
      </pivotArea>
    </chartFormat>
    <chartFormat chart="1" format="2" series="1">
      <pivotArea type="data" outline="0" fieldPosition="0">
        <references count="2">
          <reference field="4294967294" count="1" selected="0">
            <x v="0"/>
          </reference>
          <reference field="4" count="1" selected="0">
            <x v="2"/>
          </reference>
        </references>
      </pivotArea>
    </chartFormat>
    <chartFormat chart="1" format="3" series="1">
      <pivotArea type="data" outline="0" fieldPosition="0">
        <references count="2">
          <reference field="4294967294" count="1" selected="0">
            <x v="0"/>
          </reference>
          <reference field="4" count="1" selected="0">
            <x v="3"/>
          </reference>
        </references>
      </pivotArea>
    </chartFormat>
    <chartFormat chart="1" format="4" series="1">
      <pivotArea type="data" outline="0" fieldPosition="0">
        <references count="2">
          <reference field="4294967294" count="1" selected="0">
            <x v="0"/>
          </reference>
          <reference field="4" count="1" selected="0">
            <x v="4"/>
          </reference>
        </references>
      </pivotArea>
    </chartFormat>
    <chartFormat chart="1" format="5" series="1">
      <pivotArea type="data" outline="0" fieldPosition="0">
        <references count="2">
          <reference field="4294967294" count="1" selected="0">
            <x v="0"/>
          </reference>
          <reference field="4" count="1" selected="0">
            <x v="5"/>
          </reference>
        </references>
      </pivotArea>
    </chartFormat>
    <chartFormat chart="1" format="6" series="1">
      <pivotArea type="data" outline="0" fieldPosition="0">
        <references count="2">
          <reference field="4294967294" count="1" selected="0">
            <x v="0"/>
          </reference>
          <reference field="4" count="1" selected="0">
            <x v="6"/>
          </reference>
        </references>
      </pivotArea>
    </chartFormat>
    <chartFormat chart="1" format="7" series="1">
      <pivotArea type="data" outline="0" fieldPosition="0">
        <references count="2">
          <reference field="4294967294" count="1" selected="0">
            <x v="0"/>
          </reference>
          <reference field="4" count="1" selected="0">
            <x v="7"/>
          </reference>
        </references>
      </pivotArea>
    </chartFormat>
    <chartFormat chart="1" format="8" series="1">
      <pivotArea type="data" outline="0" fieldPosition="0">
        <references count="2">
          <reference field="4294967294" count="1" selected="0">
            <x v="0"/>
          </reference>
          <reference field="4" count="1" selected="0">
            <x v="8"/>
          </reference>
        </references>
      </pivotArea>
    </chartFormat>
    <chartFormat chart="1" format="9" series="1">
      <pivotArea type="data" outline="0" fieldPosition="0">
        <references count="2">
          <reference field="4294967294" count="1" selected="0">
            <x v="0"/>
          </reference>
          <reference field="4" count="1" selected="0">
            <x v="9"/>
          </reference>
        </references>
      </pivotArea>
    </chartFormat>
    <chartFormat chart="1" format="10" series="1">
      <pivotArea type="data" outline="0" fieldPosition="0">
        <references count="2">
          <reference field="4294967294" count="1" selected="0">
            <x v="0"/>
          </reference>
          <reference field="4" count="1" selected="0">
            <x v="10"/>
          </reference>
        </references>
      </pivotArea>
    </chartFormat>
    <chartFormat chart="4" format="0" series="1">
      <pivotArea type="data" outline="0" fieldPosition="0">
        <references count="2">
          <reference field="4294967294" count="1" selected="0">
            <x v="0"/>
          </reference>
          <reference field="4" count="1" selected="0">
            <x v="0"/>
          </reference>
        </references>
      </pivotArea>
    </chartFormat>
    <chartFormat chart="4" format="1" series="1">
      <pivotArea type="data" outline="0" fieldPosition="0">
        <references count="2">
          <reference field="4294967294" count="1" selected="0">
            <x v="0"/>
          </reference>
          <reference field="4" count="1" selected="0">
            <x v="1"/>
          </reference>
        </references>
      </pivotArea>
    </chartFormat>
    <chartFormat chart="4" format="2" series="1">
      <pivotArea type="data" outline="0" fieldPosition="0">
        <references count="2">
          <reference field="4294967294" count="1" selected="0">
            <x v="0"/>
          </reference>
          <reference field="4" count="1" selected="0">
            <x v="2"/>
          </reference>
        </references>
      </pivotArea>
    </chartFormat>
    <chartFormat chart="4" format="3" series="1">
      <pivotArea type="data" outline="0" fieldPosition="0">
        <references count="2">
          <reference field="4294967294" count="1" selected="0">
            <x v="0"/>
          </reference>
          <reference field="4" count="1" selected="0">
            <x v="3"/>
          </reference>
        </references>
      </pivotArea>
    </chartFormat>
    <chartFormat chart="4" format="4" series="1">
      <pivotArea type="data" outline="0" fieldPosition="0">
        <references count="2">
          <reference field="4294967294" count="1" selected="0">
            <x v="0"/>
          </reference>
          <reference field="4" count="1" selected="0">
            <x v="4"/>
          </reference>
        </references>
      </pivotArea>
    </chartFormat>
    <chartFormat chart="4" format="5" series="1">
      <pivotArea type="data" outline="0" fieldPosition="0">
        <references count="2">
          <reference field="4294967294" count="1" selected="0">
            <x v="0"/>
          </reference>
          <reference field="4" count="1" selected="0">
            <x v="5"/>
          </reference>
        </references>
      </pivotArea>
    </chartFormat>
    <chartFormat chart="4" format="6" series="1">
      <pivotArea type="data" outline="0" fieldPosition="0">
        <references count="2">
          <reference field="4294967294" count="1" selected="0">
            <x v="0"/>
          </reference>
          <reference field="4" count="1" selected="0">
            <x v="6"/>
          </reference>
        </references>
      </pivotArea>
    </chartFormat>
    <chartFormat chart="4" format="7" series="1">
      <pivotArea type="data" outline="0" fieldPosition="0">
        <references count="2">
          <reference field="4294967294" count="1" selected="0">
            <x v="0"/>
          </reference>
          <reference field="4" count="1" selected="0">
            <x v="7"/>
          </reference>
        </references>
      </pivotArea>
    </chartFormat>
    <chartFormat chart="4" format="8" series="1">
      <pivotArea type="data" outline="0" fieldPosition="0">
        <references count="2">
          <reference field="4294967294" count="1" selected="0">
            <x v="0"/>
          </reference>
          <reference field="4" count="1" selected="0">
            <x v="8"/>
          </reference>
        </references>
      </pivotArea>
    </chartFormat>
    <chartFormat chart="4" format="9" series="1">
      <pivotArea type="data" outline="0" fieldPosition="0">
        <references count="2">
          <reference field="4294967294" count="1" selected="0">
            <x v="0"/>
          </reference>
          <reference field="4" count="1" selected="0">
            <x v="9"/>
          </reference>
        </references>
      </pivotArea>
    </chartFormat>
    <chartFormat chart="4" format="10" series="1">
      <pivotArea type="data" outline="0" fieldPosition="0">
        <references count="2">
          <reference field="4294967294" count="1" selected="0">
            <x v="0"/>
          </reference>
          <reference field="4" count="1" selected="0">
            <x v="10"/>
          </reference>
        </references>
      </pivotArea>
    </chartFormat>
    <chartFormat chart="4" format="11" series="1">
      <pivotArea type="data" outline="0" fieldPosition="0">
        <references count="2">
          <reference field="4294967294" count="1" selected="0">
            <x v="0"/>
          </reference>
          <reference field="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B867D95-7D0C-4569-9461-90697C1BFFA9}" name="DT monthly"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P6:AB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4"/>
  </dataFields>
  <formats count="22">
    <format dxfId="296">
      <pivotArea outline="0" collapsedLevelsAreSubtotals="1" fieldPosition="0"/>
    </format>
    <format dxfId="295">
      <pivotArea collapsedLevelsAreSubtotals="1" fieldPosition="0">
        <references count="2">
          <reference field="2" count="1">
            <x v="28"/>
          </reference>
          <reference field="4" count="1" selected="0">
            <x v="3"/>
          </reference>
        </references>
      </pivotArea>
    </format>
    <format dxfId="294">
      <pivotArea type="all" dataOnly="0" outline="0" fieldPosition="0"/>
    </format>
    <format dxfId="293">
      <pivotArea outline="0" collapsedLevelsAreSubtotals="1" fieldPosition="0"/>
    </format>
    <format dxfId="292">
      <pivotArea type="origin" dataOnly="0" labelOnly="1" outline="0" fieldPosition="0"/>
    </format>
    <format dxfId="291">
      <pivotArea field="4" type="button" dataOnly="0" labelOnly="1" outline="0" axis="axisCol" fieldPosition="0"/>
    </format>
    <format dxfId="290">
      <pivotArea type="topRight" dataOnly="0" labelOnly="1" outline="0" fieldPosition="0"/>
    </format>
    <format dxfId="289">
      <pivotArea field="2" type="button" dataOnly="0" labelOnly="1" outline="0" axis="axisRow" fieldPosition="0"/>
    </format>
    <format dxfId="288">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87">
      <pivotArea dataOnly="0" labelOnly="1" fieldPosition="0">
        <references count="1">
          <reference field="2" count="10">
            <x v="51"/>
            <x v="52"/>
            <x v="53"/>
            <x v="54"/>
            <x v="55"/>
            <x v="56"/>
            <x v="57"/>
            <x v="58"/>
            <x v="59"/>
            <x v="60"/>
          </reference>
        </references>
      </pivotArea>
    </format>
    <format dxfId="286">
      <pivotArea dataOnly="0" labelOnly="1" grandRow="1" outline="0" fieldPosition="0"/>
    </format>
    <format dxfId="285">
      <pivotArea dataOnly="0" labelOnly="1" fieldPosition="0">
        <references count="1">
          <reference field="4" count="0"/>
        </references>
      </pivotArea>
    </format>
    <format dxfId="284">
      <pivotArea dataOnly="0" labelOnly="1" grandCol="1" outline="0" fieldPosition="0"/>
    </format>
    <format dxfId="283">
      <pivotArea collapsedLevelsAreSubtotals="1" fieldPosition="0">
        <references count="1">
          <reference field="2" count="59">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x v="51"/>
            <x v="52"/>
            <x v="53"/>
            <x v="54"/>
            <x v="55"/>
            <x v="56"/>
            <x v="57"/>
            <x v="58"/>
            <x v="59"/>
          </reference>
        </references>
      </pivotArea>
    </format>
    <format dxfId="282">
      <pivotArea type="origin" dataOnly="0" labelOnly="1" outline="0" fieldPosition="0"/>
    </format>
    <format dxfId="281">
      <pivotArea field="4" type="button" dataOnly="0" labelOnly="1" outline="0" axis="axisCol" fieldPosition="0"/>
    </format>
    <format dxfId="280">
      <pivotArea type="topRight" dataOnly="0" labelOnly="1" outline="0" fieldPosition="0"/>
    </format>
    <format dxfId="279">
      <pivotArea field="2" type="button" dataOnly="0" labelOnly="1" outline="0" axis="axisRow" fieldPosition="0"/>
    </format>
    <format dxfId="278">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77">
      <pivotArea dataOnly="0" labelOnly="1" fieldPosition="0">
        <references count="1">
          <reference field="2" count="9">
            <x v="51"/>
            <x v="52"/>
            <x v="53"/>
            <x v="54"/>
            <x v="55"/>
            <x v="56"/>
            <x v="57"/>
            <x v="58"/>
            <x v="59"/>
          </reference>
        </references>
      </pivotArea>
    </format>
    <format dxfId="276">
      <pivotArea dataOnly="0" labelOnly="1" fieldPosition="0">
        <references count="1">
          <reference field="4" count="0"/>
        </references>
      </pivotArea>
    </format>
    <format dxfId="275">
      <pivotArea dataOnly="0" labelOnly="1" grandCol="1" outline="0" fieldPosition="0"/>
    </format>
  </formats>
  <conditionalFormats count="3">
    <conditionalFormat priority="18">
      <pivotAreas count="1">
        <pivotArea type="data" outline="0" collapsedLevelsAreSubtotals="1" fieldPosition="0">
          <references count="1">
            <reference field="4294967294" count="1" selected="0">
              <x v="0"/>
            </reference>
          </references>
        </pivotArea>
      </pivotAreas>
    </conditionalFormat>
    <conditionalFormat priority="17">
      <pivotAreas count="1">
        <pivotArea type="data" outline="0" collapsedLevelsAreSubtotals="1" fieldPosition="0">
          <references count="1">
            <reference field="4294967294" count="1" selected="0">
              <x v="0"/>
            </reference>
          </references>
        </pivotArea>
      </pivotAreas>
    </conditionalFormat>
    <conditionalFormat priority="16">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DF0DBFA-C93E-4B09-8D85-B1622731861F}" name="Table2" displayName="Table2" ref="C3:L293" totalsRowShown="0" headerRowDxfId="457">
  <autoFilter ref="C3:L293" xr:uid="{2DF0DBFA-C93E-4B09-8D85-B1622731861F}"/>
  <tableColumns count="10">
    <tableColumn id="1" xr3:uid="{2ECDEEB9-E6A8-418D-A66A-F4BB70B80597}" name="Site Name"/>
    <tableColumn id="2" xr3:uid="{95A263D2-52B2-4305-9F6F-7AE532F750B5}" name="Site ID"/>
    <tableColumn id="3" xr3:uid="{156BAFDB-C094-4788-93D6-9D4D58BC44A3}" name="Sample Number"/>
    <tableColumn id="10" xr3:uid="{49AF55A8-C77B-4F67-9CB7-45D3DDE46DA3}" name="Month "/>
    <tableColumn id="4" xr3:uid="{C597C1BC-26E3-4CE7-95AF-7DA290408B7F}" name="Exposure Data, Date On*" dataDxfId="456"/>
    <tableColumn id="5" xr3:uid="{50CC2E23-1C4A-4EE2-9055-08FD4A93A3F2}" name="Exposure Data, Date off*" dataDxfId="455"/>
    <tableColumn id="6" xr3:uid="{36099EC4-2BC7-45F7-847D-0C83B0D9B338}" name="Time* (hr.)"/>
    <tableColumn id="7" xr3:uid="{67BAB94A-EDB4-495D-A3F8-42D4F5B76A39}" name="mg/m3 *"/>
    <tableColumn id="8" xr3:uid="{D66A1B46-99B9-484C-B272-FCA177A6E507}" name="ppb *"/>
    <tableColumn id="9" xr3:uid="{62807D58-D614-41CE-B176-91C3C1F805C7}" name="µg NO2 on tub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E0C59C9-9FF9-43E5-8657-AE476AB28961}" name="Table59" displayName="Table59" ref="AT7:BG67" totalsRowShown="0" headerRowDxfId="267" headerRowBorderDxfId="266" tableBorderDxfId="265" totalsRowBorderDxfId="264">
  <autoFilter ref="AT7:BG67" xr:uid="{6E0C59C9-9FF9-43E5-8657-AE476AB28961}"/>
  <tableColumns count="14">
    <tableColumn id="1" xr3:uid="{E7366834-2947-49C3-AD43-EBA77F91A472}" name="Average of mg/m3" dataDxfId="263"/>
    <tableColumn id="3" xr3:uid="{2C082EDF-CCB3-49D3-B528-0B8DC0CBC5EC}" name="Jan" dataDxfId="262">
      <calculatedColumnFormula>IF(#REF!=0, "Missing",#REF!)</calculatedColumnFormula>
    </tableColumn>
    <tableColumn id="4" xr3:uid="{EAB4A4B4-5BB8-465F-917C-B08C5F116E72}" name="Feb" dataDxfId="261">
      <calculatedColumnFormula>IF(#REF!=0, "Missing",#REF!)</calculatedColumnFormula>
    </tableColumn>
    <tableColumn id="5" xr3:uid="{86EB958C-7989-4E32-8298-8D3654128441}" name="Mar" dataDxfId="260">
      <calculatedColumnFormula>IF(#REF!=0, "Missing",#REF!)</calculatedColumnFormula>
    </tableColumn>
    <tableColumn id="6" xr3:uid="{B1D6ACBB-3E8F-468F-8B59-DDEECB42FA9C}" name="Apr" dataDxfId="259">
      <calculatedColumnFormula>IF(#REF!=0, "Missing",#REF!)</calculatedColumnFormula>
    </tableColumn>
    <tableColumn id="7" xr3:uid="{F3957323-B0CF-4B3F-A99B-0907887E7D59}" name="May" dataDxfId="258">
      <calculatedColumnFormula>IF(#REF!=0, "Missing",#REF!)</calculatedColumnFormula>
    </tableColumn>
    <tableColumn id="8" xr3:uid="{5E9F35FA-92D6-44D7-8263-FBEC09E153F0}" name="Jun" dataDxfId="257">
      <calculatedColumnFormula>IF(#REF!=0, "Missing",#REF!)</calculatedColumnFormula>
    </tableColumn>
    <tableColumn id="9" xr3:uid="{CFC99098-87CE-4E8F-A4E4-22EE4CF4B3E2}" name="Jul" dataDxfId="256">
      <calculatedColumnFormula>IF(#REF!=0, "Missing",#REF!)</calculatedColumnFormula>
    </tableColumn>
    <tableColumn id="10" xr3:uid="{BF0B76E0-814E-432D-8A99-D50B68ED663F}" name="Aug" dataDxfId="255">
      <calculatedColumnFormula>IF(#REF!=0, "Missing",#REF!)</calculatedColumnFormula>
    </tableColumn>
    <tableColumn id="11" xr3:uid="{4C7079EC-6CCB-48DF-82AB-1F62300EA140}" name="Sep" dataDxfId="254"/>
    <tableColumn id="12" xr3:uid="{7802BF85-67E0-41FA-AD4A-D6A72254EDAD}" name="Oct" dataDxfId="253"/>
    <tableColumn id="13" xr3:uid="{D985C549-73C4-40EE-B602-B6BCF15F3591}" name="Nov" dataDxfId="252"/>
    <tableColumn id="14" xr3:uid="{D13DD825-D7E3-49C1-B6ED-06214FDB5E4A}" name="Dec" dataDxfId="251"/>
    <tableColumn id="15" xr3:uid="{A6B6FCFA-A476-4C50-8337-611FC6EB3310}" name="Unadjusted average concentration" dataDxfId="250">
      <calculatedColumnFormula>AVERAGE(Table59[[#This Row],[Jan]:[Aug]])</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F529C37-0ADF-4112-856E-0AF14EB65773}" name="Table5" displayName="Table5" ref="AE7:AR67" totalsRowShown="0" headerRowDxfId="249" headerRowBorderDxfId="248" tableBorderDxfId="247" totalsRowBorderDxfId="246">
  <autoFilter ref="AE7:AR67" xr:uid="{BF529C37-0ADF-4112-856E-0AF14EB65773}"/>
  <tableColumns count="14">
    <tableColumn id="1" xr3:uid="{2C3C30A2-4EEE-4CE4-B0EA-E829C0622988}" name="Average of mg/m3" dataDxfId="245"/>
    <tableColumn id="2" xr3:uid="{6ED8FBAA-06A6-469A-9894-AA8801DCB038}" name="Jan" dataDxfId="244"/>
    <tableColumn id="3" xr3:uid="{A2E05360-0ED7-4863-898C-69B37A1E691A}" name="Feb" dataDxfId="243"/>
    <tableColumn id="4" xr3:uid="{218C834F-BB0E-486D-B0ED-AB87AE100C3E}" name="Mar" dataDxfId="242"/>
    <tableColumn id="5" xr3:uid="{82DF59DF-2168-4E55-B258-1D620FB22C56}" name="Apr" dataDxfId="241"/>
    <tableColumn id="6" xr3:uid="{24E062C3-6D7F-4783-867E-C7E0F3A3233E}" name="May" dataDxfId="240"/>
    <tableColumn id="7" xr3:uid="{38A09D3F-1DED-4BEA-911E-4AD0EB785B75}" name="Jun" dataDxfId="239"/>
    <tableColumn id="8" xr3:uid="{678F2EFC-3812-41AF-83C4-E8C7225B16B6}" name="Jul" dataDxfId="238"/>
    <tableColumn id="9" xr3:uid="{9CF53EAA-42B5-4A81-9455-A18AF0F24A0E}" name="Aug" dataDxfId="237"/>
    <tableColumn id="10" xr3:uid="{AA7D8104-C3F5-4CCC-855D-E71A24D354CF}" name="Sep" dataDxfId="236"/>
    <tableColumn id="11" xr3:uid="{4D1BA1CF-6C6E-4AE9-981B-764D6D29CF85}" name="Oct" dataDxfId="235"/>
    <tableColumn id="12" xr3:uid="{221AEB35-E0A1-4479-AA6C-7326D04CDF29}" name="Nov" dataDxfId="234"/>
    <tableColumn id="13" xr3:uid="{AAB0E7D8-68D9-4B61-9284-B6C86F5541DD}" name="Dec" dataDxfId="233"/>
    <tableColumn id="14" xr3:uid="{38B2F2AF-5B6B-4C40-9819-4576D14DC6E5}" name="Unadjusted average" dataDxfId="232">
      <calculatedColumnFormula>AVERAGE(Table5[[#This Row],[Jan]:[Dec]])</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710BA9-A96D-46B7-A442-E85E33F5FAFD}" name="Table3" displayName="Table3" ref="A4:S64" totalsRowShown="0" headerRowDxfId="231" headerRowBorderDxfId="230" tableBorderDxfId="229">
  <autoFilter ref="A4:S64" xr:uid="{E6710BA9-A96D-46B7-A442-E85E33F5FAFD}">
    <filterColumn colId="0">
      <filters>
        <filter val="BOT"/>
        <filter val="FORSL"/>
        <filter val="WYV"/>
      </filters>
    </filterColumn>
  </autoFilter>
  <tableColumns count="19">
    <tableColumn id="1" xr3:uid="{AA0E7C72-1EB4-4851-9B91-74F122D2E816}" name="Site ID" dataDxfId="228"/>
    <tableColumn id="2" xr3:uid="{EB25B54B-E277-4ED5-8890-C7A655B6F8E5}" name="Site Name " dataDxfId="227"/>
    <tableColumn id="3" xr3:uid="{B3C48228-02B6-4D83-97AA-FBE9577815BD}" name="Site Type " dataDxfId="226"/>
    <tableColumn id="4" xr3:uid="{36315A24-83C3-4504-9735-3DE822653A4D}" name="Jan-22" dataDxfId="225" dataCellStyle="Normal 3 2"/>
    <tableColumn id="5" xr3:uid="{E9A09CEF-645A-4A65-961B-7FF89ECFC075}" name="Feb-22" dataDxfId="224" dataCellStyle="Normal 3 2"/>
    <tableColumn id="6" xr3:uid="{B69394F8-A162-4384-AC87-81EE004357FA}" name="Mar-22" dataDxfId="223" dataCellStyle="Normal 3 2"/>
    <tableColumn id="7" xr3:uid="{CCB91092-80F4-4229-B8A8-97F7F8C00128}" name="Apr-22" dataDxfId="222" dataCellStyle="Normal 3 2"/>
    <tableColumn id="8" xr3:uid="{A0331867-B149-4154-9C63-BC268A00B705}" name="May-22" dataDxfId="221"/>
    <tableColumn id="9" xr3:uid="{D4AA9E4E-89AC-4CE9-B534-1A23FEBE30CA}" name="Jun-22" dataDxfId="220" dataCellStyle="Normal 3 2"/>
    <tableColumn id="10" xr3:uid="{450D6B5F-7B67-4217-ABB0-CDE59FC8B4CC}" name="Jul-22" dataDxfId="219"/>
    <tableColumn id="11" xr3:uid="{A853F0B8-F743-45AB-930B-D0ADB55F6165}" name="Aug-22" dataDxfId="218" dataCellStyle="Normal 3 2"/>
    <tableColumn id="12" xr3:uid="{1B954012-E60F-4487-BDB2-9C41DFF5BCCB}" name="Sep-22"/>
    <tableColumn id="13" xr3:uid="{F9638882-8B19-47CE-8575-8BD7F89CA833}" name="Oct-22" dataDxfId="217"/>
    <tableColumn id="14" xr3:uid="{2A9E0DB2-0989-43C4-A3B4-9872A0CFAA36}" name="Nov-22" dataDxfId="216"/>
    <tableColumn id="15" xr3:uid="{7CB7EA28-26B8-4B65-935A-0748EC355C63}" name="Dec-22" dataDxfId="215"/>
    <tableColumn id="16" xr3:uid="{DBB65FE1-226E-4AAE-AC78-A83AC0BEC5AC}" name="Unadjusted" dataDxfId="214">
      <calculatedColumnFormula>AVERAGE(D5:O5)</calculatedColumnFormula>
    </tableColumn>
    <tableColumn id="17" xr3:uid="{861A46CA-27E3-4A15-AAE2-0B3D0DD37461}" name="Bias adjusted by 0.84" dataDxfId="213">
      <calculatedColumnFormula>Table3[[#This Row],[Unadjusted]]*$Q$3</calculatedColumnFormula>
    </tableColumn>
    <tableColumn id="18" xr3:uid="{E0904EA7-D264-43E9-8F4B-E18D42D161A4}" name="Adjusted by 0.85" dataDxfId="212">
      <calculatedColumnFormula>Table3[[#This Row],[Unadjusted]]*0.85</calculatedColumnFormula>
    </tableColumn>
    <tableColumn id="19" xr3:uid="{CF24B90B-FA53-4FB0-9257-430EE2B27573}" name="Adjusted by 0.84" dataDxfId="211">
      <calculatedColumnFormula>Table3[[#This Row],[Unadjusted]]*0.84</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8A905C2-E02D-4761-B6F7-1BB44A0B6150}" name="Table10" displayName="Table10" ref="B4:R66" totalsRowShown="0" headerRowDxfId="210" headerRowBorderDxfId="209" tableBorderDxfId="208">
  <autoFilter ref="B4:R66" xr:uid="{F8A905C2-E02D-4761-B6F7-1BB44A0B6150}">
    <filterColumn colId="1">
      <filters>
        <filter val="High Street Botley"/>
        <filter val="High Street Botley 2 (A)"/>
        <filter val="Woodhouse Lane"/>
      </filters>
    </filterColumn>
  </autoFilter>
  <tableColumns count="17">
    <tableColumn id="1" xr3:uid="{4BA67723-205E-4A10-8994-E1DD66EEBFC2}" name="Site ID" dataDxfId="207"/>
    <tableColumn id="2" xr3:uid="{0748BAE8-6C96-4288-8785-78146FADDE0E}" name="Site Name " dataDxfId="206"/>
    <tableColumn id="3" xr3:uid="{4003466C-9F25-43CB-B357-60BAC2B5553D}" name="Site Type " dataDxfId="205"/>
    <tableColumn id="4" xr3:uid="{84203114-538E-47D7-B4C4-DB957E78E060}" name="Jan-21" dataDxfId="204"/>
    <tableColumn id="5" xr3:uid="{D977C3A5-26E3-4184-B2F9-55BD18E8C7D3}" name="Feb-21"/>
    <tableColumn id="6" xr3:uid="{E5041B7C-C136-479A-A47B-DE0D8FFFA618}" name="Mar-21" dataDxfId="203"/>
    <tableColumn id="7" xr3:uid="{16F90A8B-62BD-46CB-A421-D659E6721306}" name="Apr-21"/>
    <tableColumn id="8" xr3:uid="{C27E2F58-DA4F-42B1-AB5D-22CC9CC5A669}" name="May-21" dataDxfId="202"/>
    <tableColumn id="9" xr3:uid="{62EE6660-12B0-4AE4-942C-BCF008D2AAF5}" name="Jun-21"/>
    <tableColumn id="10" xr3:uid="{529D7F53-0579-45DE-975B-67EDBE98F7E0}" name="Jul-21" dataDxfId="201"/>
    <tableColumn id="11" xr3:uid="{BC2CEF88-7820-4A8F-A7E5-4BFA112983A4}" name="Aug-21" dataDxfId="200" dataCellStyle="Normal 3 2"/>
    <tableColumn id="12" xr3:uid="{9B7D08CF-2C4E-40CE-A90C-444AE849F54E}" name="Sep-21" dataDxfId="199"/>
    <tableColumn id="13" xr3:uid="{C3ADE42D-64FA-4A1D-BB7A-AE2818763EEF}" name="Oct-21" dataDxfId="198" dataCellStyle="Normal 3 2"/>
    <tableColumn id="14" xr3:uid="{BFC129A8-0093-425C-A223-9D51F49C29CB}" name="Nov-21" dataDxfId="197" dataCellStyle="Normal 3 2"/>
    <tableColumn id="15" xr3:uid="{25A1A8AF-975D-437C-8E54-66A50819C4A0}" name="Dec-21" dataDxfId="196"/>
    <tableColumn id="16" xr3:uid="{D1443A89-13B2-4B3F-99F5-AD367D235757}" name="Unadjusted" dataDxfId="195">
      <calculatedColumnFormula>AVERAGE(E5:P5)</calculatedColumnFormula>
    </tableColumn>
    <tableColumn id="17" xr3:uid="{642A63C1-9C36-42A0-A4C4-EA38D8FBC380}" name="Adjusted" dataDxfId="194">
      <calculatedColumnFormula>Table10[[#This Row],[Unadjusted]]*0.84</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7139530-014E-4D7B-9AC4-4700325263E7}" name="Table14" displayName="Table14" ref="B4:Q70" totalsRowShown="0" headerRowDxfId="193" headerRowBorderDxfId="192" tableBorderDxfId="191">
  <autoFilter ref="B4:Q70" xr:uid="{07139530-014E-4D7B-9AC4-4700325263E7}">
    <filterColumn colId="1">
      <filters>
        <filter val="High Street Botley"/>
        <filter val="High Street Botley 2 (A)"/>
        <filter val="Woodhouse Lane"/>
      </filters>
    </filterColumn>
  </autoFilter>
  <tableColumns count="16">
    <tableColumn id="1" xr3:uid="{F49D153A-E6B9-4FB8-8DBC-FCCEC41BFD7E}" name="Site ID" dataDxfId="190"/>
    <tableColumn id="2" xr3:uid="{313E5F40-7B79-4139-8FB9-D3FB1110066F}" name="Site Name " dataDxfId="189"/>
    <tableColumn id="3" xr3:uid="{D60453F4-8C19-43F3-954F-BA39184F9A84}" name="Site Type " dataDxfId="188"/>
    <tableColumn id="4" xr3:uid="{63B774E6-2DFC-4B5D-9D44-C08F15820471}" name="Jan-20" dataDxfId="187"/>
    <tableColumn id="5" xr3:uid="{6711B3EE-A836-419D-8198-F44EDDE59790}" name="Feb-20" dataDxfId="186"/>
    <tableColumn id="6" xr3:uid="{E9CB671E-40F3-455E-ACBA-D1C7E20ED4CD}" name="Mar-20*" dataDxfId="185" dataCellStyle="Normal 3 2"/>
    <tableColumn id="7" xr3:uid="{DD3BD241-F062-4931-A70F-0895F057019A}" name="Apr-20*" dataDxfId="184" dataCellStyle="Normal 3 2"/>
    <tableColumn id="8" xr3:uid="{8B0B36DF-A8E1-4B8A-9AEE-06A4374CAFEA}" name="May-20*" dataDxfId="183" dataCellStyle="Normal 3 2"/>
    <tableColumn id="9" xr3:uid="{33CCC88A-6711-451C-8DD6-9683D802FAF5}" name="Jun-20" dataDxfId="182"/>
    <tableColumn id="10" xr3:uid="{8D433952-A2D6-473A-8C50-A6CF17853C68}" name="Jul-20" dataDxfId="181"/>
    <tableColumn id="11" xr3:uid="{4297DBF3-A69B-471A-900C-B94930373923}" name="Aug-20" dataDxfId="180" dataCellStyle="Normal 3 2"/>
    <tableColumn id="12" xr3:uid="{F86DC7E1-3016-4E06-BD6F-0C3B0681CA0A}" name="Sep-20" dataDxfId="179"/>
    <tableColumn id="13" xr3:uid="{431404D0-3444-4A7B-9435-C21D7E984090}" name="Oct-20" dataDxfId="178" dataCellStyle="Normal 3 2"/>
    <tableColumn id="14" xr3:uid="{CE086FA6-1EBC-459F-AF9F-2070302266A6}" name="Nov-20" dataDxfId="177" dataCellStyle="Normal 3 2"/>
    <tableColumn id="15" xr3:uid="{7158394E-02A5-41EE-990D-6C24D721C83B}" name="Dec-20" dataDxfId="176"/>
    <tableColumn id="16" xr3:uid="{4514898D-B867-4AFA-AAF6-18CF0A3D1270}" name="Adjusted (Factor = 0.81)" dataDxfId="175"/>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17CFF0E-8A60-443C-BC31-A63D62B5036F}" name="Table9" displayName="Table9" ref="B4:Q64" totalsRowShown="0" headerRowDxfId="174" dataDxfId="172" headerRowBorderDxfId="173" tableBorderDxfId="171" dataCellStyle="Normal 3 2">
  <autoFilter ref="B4:Q64" xr:uid="{717CFF0E-8A60-443C-BC31-A63D62B5036F}">
    <filterColumn colId="1">
      <filters>
        <filter val="High Street Botley"/>
        <filter val="High Street Botley 2 (A)"/>
        <filter val="Woodhouse Lane"/>
      </filters>
    </filterColumn>
  </autoFilter>
  <tableColumns count="16">
    <tableColumn id="1" xr3:uid="{84A9E589-7908-43E5-90BF-D6C083ED9018}" name="Site ID" dataDxfId="170"/>
    <tableColumn id="2" xr3:uid="{4AA0C668-4679-4983-B73A-97C36481BE97}" name="Site Name " dataDxfId="169"/>
    <tableColumn id="3" xr3:uid="{E5A63AA1-9CB2-4963-B503-EAD2AA65EEB1}" name="Site Type " dataDxfId="168"/>
    <tableColumn id="4" xr3:uid="{A0A2DFD1-B1AF-448B-9BE4-C4546F787B92}" name="Jan-19" dataDxfId="167"/>
    <tableColumn id="5" xr3:uid="{2FF81D29-D8C1-4291-B168-EF7D73958AD7}" name="Feb-19" dataDxfId="166"/>
    <tableColumn id="6" xr3:uid="{7192EFF4-8D3E-4A8C-89E8-E49584B1D5FE}" name="Mar-19" dataDxfId="165"/>
    <tableColumn id="7" xr3:uid="{7368CECC-AF78-4BA8-91C1-778DE64EDD91}" name="Apr-19" dataDxfId="164"/>
    <tableColumn id="8" xr3:uid="{9943FA69-9110-4E78-B4AC-263082A97986}" name="May-19" dataDxfId="163"/>
    <tableColumn id="9" xr3:uid="{8D7A8BD0-C2E8-41DD-B3AD-8A3D489893D8}" name="Jun-19" dataDxfId="162"/>
    <tableColumn id="10" xr3:uid="{B1CD867F-8E39-4A65-A5AC-A629602BA571}" name="Jul-19" dataDxfId="161" dataCellStyle="Normal 2"/>
    <tableColumn id="11" xr3:uid="{5B5ED40C-0BFE-43A1-A4C1-3B6EDED94B09}" name="Aug-19" dataDxfId="160" dataCellStyle="Normal 2"/>
    <tableColumn id="12" xr3:uid="{F99D5B25-6C1C-45BA-A682-BC738D472E88}" name="Sep-19" dataDxfId="159" dataCellStyle="Normal 3 2"/>
    <tableColumn id="13" xr3:uid="{A38F2BD5-B735-48F2-B035-64DA9A49AAEB}" name="Oct-19" dataDxfId="158"/>
    <tableColumn id="14" xr3:uid="{65E054DE-BCFA-427B-B563-027D6783B774}" name="Nov-19" dataDxfId="157" dataCellStyle="Normal 3 2"/>
    <tableColumn id="15" xr3:uid="{072E602B-2FF2-446A-80DE-40FF4C56B4F0}" name="Dec-19" dataDxfId="156" dataCellStyle="Normal 3 2"/>
    <tableColumn id="16" xr3:uid="{3DB39044-4AA7-4474-891E-B71E87715871}" name="Adjusted (Factor = 0.93)" dataDxfId="155"/>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44CF7F6-B3F5-4B93-8FF2-7B255CB996E6}" name="Table17" displayName="Table17" ref="B4:Q62" totalsRowShown="0" headerRowDxfId="154" headerRowBorderDxfId="153" tableBorderDxfId="152">
  <autoFilter ref="B4:Q62" xr:uid="{A44CF7F6-B3F5-4B93-8FF2-7B255CB996E6}"/>
  <tableColumns count="16">
    <tableColumn id="1" xr3:uid="{CA4DF6B1-57B5-46C3-8B8D-7FDAEC2A6A7B}" name="Site ID" dataDxfId="151"/>
    <tableColumn id="2" xr3:uid="{B373AE2D-5BDA-4AA2-854D-1CBB1AA3BCB7}" name="Site Name " dataDxfId="150"/>
    <tableColumn id="3" xr3:uid="{0BE24A19-791B-447E-A744-51EC58810B3C}" name="Site Type " dataDxfId="149"/>
    <tableColumn id="4" xr3:uid="{1FFECEA6-5E28-4C57-8EAA-571325175137}" name="Jan-17" dataDxfId="148"/>
    <tableColumn id="5" xr3:uid="{7425C10B-23F2-4876-A8EE-8992466D8C02}" name="Feb-17" dataDxfId="147"/>
    <tableColumn id="6" xr3:uid="{B0AA4EB1-0B80-4175-AC12-50A567D6AFD8}" name="Mar-17" dataDxfId="146"/>
    <tableColumn id="7" xr3:uid="{B40DAC1D-48C2-4735-9DD5-6C74B320AEF1}" name="Apr-17" dataDxfId="145"/>
    <tableColumn id="8" xr3:uid="{288F40BB-B9F6-4570-AF27-8A74030F39F3}" name="May-17" dataDxfId="144"/>
    <tableColumn id="9" xr3:uid="{52D2FD40-115A-4F43-9DEB-AC696EC402AE}" name="Jun-17" dataDxfId="143"/>
    <tableColumn id="10" xr3:uid="{665CA3ED-25A7-4B99-B63E-472E21684150}" name="Jul-17" dataDxfId="142"/>
    <tableColumn id="11" xr3:uid="{B1E7FDA2-D995-4407-A47C-589B3322BE98}" name="Aug-17" dataDxfId="141" dataCellStyle="Normal 2"/>
    <tableColumn id="12" xr3:uid="{D607B26D-7847-4D20-9035-61B2AA1316D1}" name="Sep-17"/>
    <tableColumn id="13" xr3:uid="{09BB1345-E2A2-4B7B-9265-6FA537080BA0}" name="Oct-17" dataDxfId="140"/>
    <tableColumn id="14" xr3:uid="{0F47B962-14F0-4AAA-816F-9CBBA152C0C1}" name="Nov-17" dataDxfId="139"/>
    <tableColumn id="15" xr3:uid="{D96BCC70-8071-4715-9E32-451BBD795356}" name="Dec-17" dataDxfId="138"/>
    <tableColumn id="16" xr3:uid="{1961A866-4530-42D7-ACB8-382543E81948}" name="Adjusted (Factor = 0.87)" dataDxfId="137"/>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C763685-829D-43A8-9D40-BA12D959271A}" name="Table18" displayName="Table18" ref="B4:Q54" totalsRowShown="0" headerRowDxfId="136" dataDxfId="134" headerRowBorderDxfId="135" tableBorderDxfId="133" totalsRowBorderDxfId="132">
  <autoFilter ref="B4:Q54" xr:uid="{CC763685-829D-43A8-9D40-BA12D959271A}"/>
  <tableColumns count="16">
    <tableColumn id="1" xr3:uid="{01F048EC-7374-4705-8947-D1D8F97ADED9}" name="Site ID" dataDxfId="131"/>
    <tableColumn id="2" xr3:uid="{E0243B3B-0E31-4F31-81E9-EC0C24A1958F}" name="Site Name " dataDxfId="130"/>
    <tableColumn id="3" xr3:uid="{CE497587-6BAE-4CBF-9888-B7E1622BE00A}" name="Site Type " dataDxfId="129"/>
    <tableColumn id="4" xr3:uid="{FE64CCCA-3976-4642-937D-58568FE8730A}" name="Jan-16" dataDxfId="128"/>
    <tableColumn id="5" xr3:uid="{9C8DCCCF-3A83-481C-82F9-7C571B0AC969}" name="Feb-16" dataDxfId="127"/>
    <tableColumn id="6" xr3:uid="{AE51209E-5B08-4170-AB65-81025C961CCC}" name="Mar-16" dataDxfId="126"/>
    <tableColumn id="7" xr3:uid="{A038CDB6-9954-40F5-BBBA-7A3671322DC4}" name="Apr-16" dataDxfId="125"/>
    <tableColumn id="8" xr3:uid="{621B8016-830E-46FC-B90A-7FA601A84759}" name="May-16" dataDxfId="124"/>
    <tableColumn id="9" xr3:uid="{631EF14F-8078-4C86-B2F6-C523E8CC0964}" name="Jun-16" dataDxfId="123"/>
    <tableColumn id="10" xr3:uid="{B8B05928-57A2-4038-AC6C-03EFDC008056}" name="Jul-16" dataDxfId="122"/>
    <tableColumn id="11" xr3:uid="{A1EB4592-0C08-4EC0-9440-262D0E10E8C9}" name="Aug-16" dataDxfId="121"/>
    <tableColumn id="12" xr3:uid="{8247BEA0-BCC7-4080-A969-BC5E598C6C3C}" name="Sep-16" dataDxfId="120"/>
    <tableColumn id="13" xr3:uid="{FDF11CAB-5F7C-4F5A-AE51-BCF96DC3B914}" name="Oct-16" dataDxfId="119"/>
    <tableColumn id="14" xr3:uid="{FE96D05B-0C55-4715-826F-17831E9FFA16}" name="Nov-16" dataDxfId="118"/>
    <tableColumn id="15" xr3:uid="{EF896887-94E4-40A4-8207-8E91B5663252}" name="Dec-16" dataDxfId="117"/>
    <tableColumn id="16" xr3:uid="{1BEA66AA-FE6F-43F4-9C6C-D83181752DC7}" name="Adjusted (Factor = 0.92)" dataDxfId="116"/>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E265F05-2861-4F61-8686-448D27CF6DA3}" name="Table16" displayName="Table16" ref="B4:Q43" totalsRowShown="0" headerRowDxfId="115" dataDxfId="113" headerRowBorderDxfId="114" tableBorderDxfId="112">
  <autoFilter ref="B4:Q43" xr:uid="{0E265F05-2861-4F61-8686-448D27CF6DA3}"/>
  <tableColumns count="16">
    <tableColumn id="1" xr3:uid="{6D9EC088-D63B-471B-8E9A-303A35175C7F}" name="Site ID" dataDxfId="111"/>
    <tableColumn id="2" xr3:uid="{D80FDF3A-DFBF-46B9-B050-5976CAA28AA7}" name="Site Name " dataDxfId="110"/>
    <tableColumn id="3" xr3:uid="{8E60D265-E4A5-42F9-BEC4-F18837CA46A0}" name="Site Type" dataDxfId="109"/>
    <tableColumn id="4" xr3:uid="{6D5A5AA7-B6A5-4788-86CA-6A282A8BC226}" name="Jan-15" dataDxfId="108"/>
    <tableColumn id="5" xr3:uid="{5ADAA5D5-5905-4A20-ACCC-92A3DB68FD83}" name="Feb-15" dataDxfId="107"/>
    <tableColumn id="6" xr3:uid="{68B2026F-8237-457F-B6D6-C1CC65D66FE1}" name="Mar-15" dataDxfId="106"/>
    <tableColumn id="7" xr3:uid="{99C97B64-5EAE-4704-9BDC-265C1AB4B342}" name="Apr-15" dataDxfId="105"/>
    <tableColumn id="8" xr3:uid="{8DEB0CFF-D064-464C-AD37-BAD259889504}" name="May-15" dataDxfId="104"/>
    <tableColumn id="9" xr3:uid="{FB144679-F80F-49E9-AE4E-0E3B95AB8964}" name="Jun-15" dataDxfId="103"/>
    <tableColumn id="10" xr3:uid="{5D9B04CF-B505-4654-A55C-3791015C7A53}" name="Jul-15" dataDxfId="102"/>
    <tableColumn id="11" xr3:uid="{A8F101C7-0F01-4034-8692-9DCE4B4C3F48}" name="Aug-15" dataDxfId="101"/>
    <tableColumn id="12" xr3:uid="{FFF86B5C-D260-4C68-96EA-F874C2735754}" name="Sep-15" dataDxfId="100"/>
    <tableColumn id="13" xr3:uid="{641528F8-5D39-4A10-B99D-25940972DCB8}" name="Oct-15" dataDxfId="99"/>
    <tableColumn id="14" xr3:uid="{54113641-0BDE-4C4D-BA6F-C004BC00EC9B}" name="Nov-15" dataDxfId="98"/>
    <tableColumn id="15" xr3:uid="{84E70B21-33A0-4D22-8CF1-8259D77EEA19}" name="Dec-15" dataDxfId="97"/>
    <tableColumn id="16" xr3:uid="{08414384-B81A-4231-A0EA-69FD9B9FBB0B}" name="Adjusted (Factor = 0.87)" dataDxfId="96"/>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CF0CD6D-E89D-49B1-A793-99AFBF3DE534}" name="Table19" displayName="Table19" ref="B4:Q34" totalsRowShown="0" headerRowDxfId="95" dataDxfId="93" headerRowBorderDxfId="94" tableBorderDxfId="92" totalsRowBorderDxfId="91">
  <autoFilter ref="B4:Q34" xr:uid="{5CF0CD6D-E89D-49B1-A793-99AFBF3DE534}"/>
  <tableColumns count="16">
    <tableColumn id="1" xr3:uid="{2B44E61D-8C8F-40F3-9BB0-5C0607681D08}" name="Site ID" dataDxfId="90"/>
    <tableColumn id="2" xr3:uid="{B8246265-8E1D-4D0D-B453-DAEA77365A79}" name="Site Name " dataDxfId="89"/>
    <tableColumn id="3" xr3:uid="{94DAC475-7AFF-4384-BD11-8858BAD3718C}" name="Site Type" dataDxfId="88"/>
    <tableColumn id="4" xr3:uid="{2A22999D-AED7-44AC-9A3A-E2591E5A2089}" name="Jan-14" dataDxfId="87"/>
    <tableColumn id="5" xr3:uid="{550635BE-9FAF-4D06-9A3F-F6ED89539C29}" name="Feb-14" dataDxfId="86"/>
    <tableColumn id="6" xr3:uid="{D4D1B54B-7271-4ACE-83A5-0FDFF9840206}" name="Mar-14" dataDxfId="85"/>
    <tableColumn id="7" xr3:uid="{72E81D13-6436-492B-8FB5-A92DC3D91DCD}" name="Apr-14" dataDxfId="84"/>
    <tableColumn id="8" xr3:uid="{15978D85-ECAB-4B34-8AD5-8C22F84083D9}" name="May-14" dataDxfId="83"/>
    <tableColumn id="9" xr3:uid="{E3289E3D-2700-430A-86BC-96309495EB4F}" name="Jun-14" dataDxfId="82"/>
    <tableColumn id="10" xr3:uid="{82A8D561-BE23-4917-A8F1-F49321E99978}" name="Jul-14" dataDxfId="81"/>
    <tableColumn id="11" xr3:uid="{4FBBF92C-53BB-4E90-B156-F74CE25FF19E}" name="Aug-14" dataDxfId="80"/>
    <tableColumn id="12" xr3:uid="{DCD10CF3-7B83-4F64-B841-BE13D26DFB82}" name="Sep-14" dataDxfId="79"/>
    <tableColumn id="13" xr3:uid="{B5FAB2B3-EB72-4EFB-81E3-309B68F4A67B}" name="Oct-14" dataDxfId="78"/>
    <tableColumn id="14" xr3:uid="{72A4AF2C-1492-446E-BD6F-76A3AA1EA7FD}" name="Nov-14" dataDxfId="77"/>
    <tableColumn id="15" xr3:uid="{A3FE46C7-EC69-4A3D-A41D-E18E1F1A2AEF}" name="Dec-14" dataDxfId="76"/>
    <tableColumn id="16" xr3:uid="{29404B00-88BB-4BF0-BCD0-488B98EC538D}" name="Adjusted (Factor = 0.92)" dataDxfId="75">
      <calculatedColumnFormula>AVERAGE(E5:P5)*0.92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FC42741-0412-4F4B-9E9F-69E03D99CFCF}" name="Table825" displayName="Table825" ref="C6:N522" totalsRowCount="1">
  <autoFilter ref="C6:N521" xr:uid="{63BAF440-A229-4542-ACA0-619379FA80FF}"/>
  <tableColumns count="12">
    <tableColumn id="1" xr3:uid="{9CDF023E-3596-42D9-9E58-02B459BD2331}" name="Site Name"/>
    <tableColumn id="2" xr3:uid="{E4BB1FF8-C823-4392-AEB8-D086C255A885}" name="Site ID"/>
    <tableColumn id="12" xr3:uid="{F866457F-4EF9-48A0-A661-7200999C519C}" name="Index" dataDxfId="440">
      <calculatedColumnFormula>Table825[[#This Row],[Site ID]]&amp;" - "&amp;Table825[[#This Row],[Site Name]]</calculatedColumnFormula>
    </tableColumn>
    <tableColumn id="4" xr3:uid="{53FE5332-76AF-4C46-9D5D-D3B6607010F7}" name="Sample Number" dataDxfId="439" totalsRowDxfId="438"/>
    <tableColumn id="5" xr3:uid="{48AD04D1-3CA5-411C-9081-DEBBD685E7F5}" name="Month "/>
    <tableColumn id="6" xr3:uid="{9D95C326-33C6-483F-A6B3-D5CD38F6BC9C}" name="Exposure Data, Date On*" dataDxfId="437" totalsRowDxfId="436"/>
    <tableColumn id="7" xr3:uid="{D6598F32-450F-4DDD-9A9F-35C0DF2BE957}" name="Exposure Data, Date off*" dataDxfId="435" totalsRowDxfId="434"/>
    <tableColumn id="8" xr3:uid="{A73ADF6E-D6BC-408B-AF54-8FBE7B79156C}" name="Time* (hr.)"/>
    <tableColumn id="9" xr3:uid="{A55C7234-BA79-4991-BB53-FB38EE8F95D3}" name="mg/m3 *"/>
    <tableColumn id="10" xr3:uid="{741F8503-233D-4F9F-BD8F-AE3A26DAC893}" name="ppb *"/>
    <tableColumn id="11" xr3:uid="{2E918983-8F7E-4586-BEC5-CA4362BEC937}" name="µg NO2 on tube"/>
    <tableColumn id="3" xr3:uid="{0CEAD06F-8249-453B-BE25-B41542D33093}" name="Lab commens where results may be compromised"/>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9C99BF-C63A-4F8C-B41F-CA16AB8BA055}" name="Table20" displayName="Table20" ref="B4:Q33" totalsRowShown="0" headerRowDxfId="74" dataDxfId="72" headerRowBorderDxfId="73" tableBorderDxfId="71" totalsRowBorderDxfId="70">
  <autoFilter ref="B4:Q33" xr:uid="{A19C99BF-C63A-4F8C-B41F-CA16AB8BA055}"/>
  <tableColumns count="16">
    <tableColumn id="1" xr3:uid="{CFAB3A28-2F6B-4580-8681-313F7218A80C}" name="Site ID" dataDxfId="69"/>
    <tableColumn id="2" xr3:uid="{AB9BDA25-07E5-4EDB-A02D-83F80EF183CE}" name="Site Name " dataDxfId="68"/>
    <tableColumn id="3" xr3:uid="{2DAA44BD-817C-400B-BE13-B1ECCFA36403}" name="Site Type" dataDxfId="67"/>
    <tableColumn id="4" xr3:uid="{E135E2E7-5A91-4BCE-A9E3-1D39C10FB29A}" name="Jan-13" dataDxfId="66"/>
    <tableColumn id="5" xr3:uid="{CC6D1B57-8AAD-4B03-A304-E4DBCBFE226B}" name="Feb-13" dataDxfId="65"/>
    <tableColumn id="6" xr3:uid="{09E09641-8A04-412F-8734-1C7C24989F1E}" name="Mar-13" dataDxfId="64"/>
    <tableColumn id="7" xr3:uid="{E66278B3-5314-44BA-B3B8-A82B05331388}" name="Apr-13" dataDxfId="63"/>
    <tableColumn id="8" xr3:uid="{9068FE54-45EB-4D20-B654-C0BDBE0BF663}" name="May-13" dataDxfId="62"/>
    <tableColumn id="9" xr3:uid="{D243DED8-DCD0-4D0E-916B-799A54289AFA}" name="Jun-13" dataDxfId="61"/>
    <tableColumn id="10" xr3:uid="{C4EC87A5-B2D1-4D78-9464-3C4C1651886C}" name="Jul-13" dataDxfId="60"/>
    <tableColumn id="11" xr3:uid="{A949C9D9-7CB6-417A-A681-EC78F9B97CD1}" name="Aug-13" dataDxfId="59"/>
    <tableColumn id="12" xr3:uid="{F3D1B769-9816-4453-90EE-D658E54A27FF}" name="Sep-13" dataDxfId="58"/>
    <tableColumn id="13" xr3:uid="{BEFE4A05-E440-488A-B938-450793091964}" name="Oct-13" dataDxfId="57"/>
    <tableColumn id="14" xr3:uid="{FEB24BD8-2CA3-4661-8CD6-90BB4926B05C}" name="Nov-13" dataDxfId="56"/>
    <tableColumn id="15" xr3:uid="{CA05094C-C2E0-467D-900A-C8882C7FC61D}" name="Dec-13" dataDxfId="55"/>
    <tableColumn id="16" xr3:uid="{8CD3A65D-4BED-4111-BF58-1710E7966664}" name="Adjusted (Factor = 0.95)" dataDxfId="54">
      <calculatedColumnFormula>AVERAGE(E5:P5)*0.95</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DD28FBB-B326-4698-B9F1-97E3FD894344}" name="Table21" displayName="Table21" ref="B4:Q33" totalsRowShown="0" headerRowDxfId="53" dataDxfId="51" headerRowBorderDxfId="52" tableBorderDxfId="50" totalsRowBorderDxfId="49">
  <autoFilter ref="B4:Q33" xr:uid="{9DD28FBB-B326-4698-B9F1-97E3FD894344}"/>
  <tableColumns count="16">
    <tableColumn id="1" xr3:uid="{43A6FA6B-4892-43A5-A478-E406ECE82999}" name="Site ID" dataDxfId="48"/>
    <tableColumn id="2" xr3:uid="{8938F5FA-6B64-40F0-9721-69EBC84E316B}" name="Site Name " dataDxfId="47"/>
    <tableColumn id="3" xr3:uid="{FDC2EC55-A07B-4293-97A2-71FD584EDF63}" name="Site Type" dataDxfId="46"/>
    <tableColumn id="4" xr3:uid="{70856802-8049-40F8-9B96-CF39896F6A5B}" name="Jan-12" dataDxfId="45"/>
    <tableColumn id="5" xr3:uid="{FBC67B71-52E3-4841-AB77-B75EDA3B669B}" name="Feb-12" dataDxfId="44"/>
    <tableColumn id="6" xr3:uid="{1C3A00FD-6B00-4DE3-BD82-49561953B97C}" name="Mar-12" dataDxfId="43"/>
    <tableColumn id="7" xr3:uid="{2C2F4B6F-AE34-48CE-AE32-80D7CE6346EB}" name="Apr-12" dataDxfId="42"/>
    <tableColumn id="8" xr3:uid="{F2796D1C-A335-426A-8FD7-2DFD107310FC}" name="May-12" dataDxfId="41"/>
    <tableColumn id="9" xr3:uid="{324EF074-7584-4F1A-9F87-6B1CDDB8B547}" name="Jun-12" dataDxfId="40"/>
    <tableColumn id="10" xr3:uid="{4D2B116D-02B1-4FA9-83C2-4399DB58DA67}" name="Jul-12" dataDxfId="39"/>
    <tableColumn id="11" xr3:uid="{F522D12B-C836-40C0-A61C-95414383B81C}" name="Aug-12" dataDxfId="38"/>
    <tableColumn id="12" xr3:uid="{8403A61E-1FE6-48BF-8DAD-610A8FF6B87E}" name="Sep-12" dataDxfId="37"/>
    <tableColumn id="13" xr3:uid="{3F23C781-EE93-4BD7-8F7D-C7BB2BF25DC1}" name="Oct-12" dataDxfId="36"/>
    <tableColumn id="14" xr3:uid="{FBC92CA7-76A3-47D8-82FE-E1D61F8C24E5}" name="Nov-12" dataDxfId="35"/>
    <tableColumn id="15" xr3:uid="{CA2FFED2-425A-405E-AA8E-D5B75034BA2C}" name="Dec-12" dataDxfId="34"/>
    <tableColumn id="16" xr3:uid="{E54D0A83-70F8-4635-9D5F-CCA0FCA992DC}" name="Adjusted (Factor = 0.96)" dataDxfId="33">
      <calculatedColumnFormula>AVERAGE(E5:P5)*0.96</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4C8AB4-ED20-4FDB-961C-2E71A27E0594}" name="Table57" displayName="Table57" ref="AF7:AS67" totalsRowShown="0" headerRowDxfId="433" headerRowBorderDxfId="432" tableBorderDxfId="431" totalsRowBorderDxfId="430">
  <autoFilter ref="AF7:AS67" xr:uid="{BF529C37-0ADF-4112-856E-0AF14EB65773}"/>
  <tableColumns count="14">
    <tableColumn id="1" xr3:uid="{539B675C-0B17-4AFD-B31E-630814231787}" name="Average of mg/m3" dataDxfId="429"/>
    <tableColumn id="2" xr3:uid="{8C9B09BA-4831-45A2-99A4-CEE4FFBC1EB7}" name="Jan" dataDxfId="428"/>
    <tableColumn id="3" xr3:uid="{91872B61-D519-44BD-86E6-C5FEA5116F51}" name="Feb" dataDxfId="427"/>
    <tableColumn id="4" xr3:uid="{820C874B-5F90-40E4-B976-E252B81C2ACF}" name="Mar" dataDxfId="426"/>
    <tableColumn id="5" xr3:uid="{7CFF9E3A-1322-4C05-A9A6-F64A0C58A091}" name="Apr" dataDxfId="425"/>
    <tableColumn id="6" xr3:uid="{52F8489B-5C18-4751-BA6C-9F1BFACE50EF}" name="May" dataDxfId="424"/>
    <tableColumn id="7" xr3:uid="{805CD051-BE0F-47CC-A7A0-EA864495AF1C}" name="Jun" dataDxfId="423"/>
    <tableColumn id="8" xr3:uid="{2F91CCF4-1EB8-4516-A6D9-AC3BF00894FA}" name="Jul" dataDxfId="422"/>
    <tableColumn id="9" xr3:uid="{B1DCBBC8-C7C6-4EBB-B838-4E93E9DAA1B6}" name="Aug" dataDxfId="421"/>
    <tableColumn id="10" xr3:uid="{5C44CB9B-A4AF-4CAF-AACA-97CC04E89110}" name="Sep" dataDxfId="420"/>
    <tableColumn id="11" xr3:uid="{C7885053-877B-41C3-BD8E-F5130BB8AF08}" name="Oct" dataDxfId="419"/>
    <tableColumn id="12" xr3:uid="{91CE9E7F-5D00-40F2-87F7-067D90DADCDF}" name="Nov" dataDxfId="418"/>
    <tableColumn id="13" xr3:uid="{FC0BCE94-AAE9-4CF9-A347-9BD505EE4C87}" name="Dec" dataDxfId="417"/>
    <tableColumn id="14" xr3:uid="{47EC4DD7-F41D-4FA3-B0B4-08C96E038E21}" name="Unadjusted average" dataDxfId="416">
      <calculatedColumnFormula>AVERAGE(Table57[[#This Row],[Jan]:[Dec]])</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6496FDA-3A2B-41AD-A256-85104E7AC665}" name="Table598" displayName="Table598" ref="AU7:BH67" totalsRowShown="0" headerRowDxfId="415" headerRowBorderDxfId="414" tableBorderDxfId="413" totalsRowBorderDxfId="412">
  <autoFilter ref="AU7:BH67" xr:uid="{6E0C59C9-9FF9-43E5-8657-AE476AB28961}"/>
  <tableColumns count="14">
    <tableColumn id="1" xr3:uid="{B746BFCB-23B4-4FFF-8845-25EE986E719B}" name="Average of mg/m3" dataDxfId="411"/>
    <tableColumn id="3" xr3:uid="{2AA27DC0-36AA-4D59-B042-C77B153AD36E}" name="Jan" dataDxfId="410">
      <calculatedColumnFormula>IF(Table57[[#This Row],[Jan]]=0, "Missing",Table57[[#This Row],[Jan]])</calculatedColumnFormula>
    </tableColumn>
    <tableColumn id="4" xr3:uid="{3FD245E4-A130-4A29-9F4A-6F05649D400B}" name="Feb" dataDxfId="409">
      <calculatedColumnFormula>IF(Table57[[#This Row],[Feb]]=0, "Missing",Table57[[#This Row],[Feb]])</calculatedColumnFormula>
    </tableColumn>
    <tableColumn id="5" xr3:uid="{2FE0F1E6-3184-4FC0-B699-132E05FB3B32}" name="Mar" dataDxfId="408">
      <calculatedColumnFormula>IF(Table57[[#This Row],[Mar]]=0, "Missing",Table57[[#This Row],[Mar]])</calculatedColumnFormula>
    </tableColumn>
    <tableColumn id="6" xr3:uid="{91E4A987-400C-4673-A712-F6B96819D2BB}" name="Apr" dataDxfId="407">
      <calculatedColumnFormula>IF(Table57[[#This Row],[Apr]]=0, "Missing",Table57[[#This Row],[Apr]])</calculatedColumnFormula>
    </tableColumn>
    <tableColumn id="7" xr3:uid="{43CA84E6-6917-4133-85C1-EE3F59823969}" name="May" dataDxfId="406">
      <calculatedColumnFormula>IF(Table57[[#This Row],[May]]=0, "Missing",Table57[[#This Row],[May]])</calculatedColumnFormula>
    </tableColumn>
    <tableColumn id="8" xr3:uid="{D565AF73-0C3D-4851-A9E4-C412E921202F}" name="Jun" dataDxfId="405">
      <calculatedColumnFormula>IF(Table57[[#This Row],[Jun]]=0, "Missing",Table57[[#This Row],[Jun]])</calculatedColumnFormula>
    </tableColumn>
    <tableColumn id="9" xr3:uid="{4D785F03-E0C5-423C-9784-0A231FA3EE6C}" name="Jul" dataDxfId="404">
      <calculatedColumnFormula>IF(Table57[[#This Row],[Jul]]=0, "Missing",Table57[[#This Row],[Jul]])</calculatedColumnFormula>
    </tableColumn>
    <tableColumn id="10" xr3:uid="{9ED6FE76-0E13-4ABA-9468-813495004D03}" name="Aug" dataDxfId="403">
      <calculatedColumnFormula>IF(Table57[[#This Row],[Aug]]=0, "Missing",Table57[[#This Row],[Aug]])</calculatedColumnFormula>
    </tableColumn>
    <tableColumn id="11" xr3:uid="{3BCC362E-789D-40B6-A2D9-F41A5DC0A811}" name="Sep" dataDxfId="402"/>
    <tableColumn id="12" xr3:uid="{B9A10F0A-C113-48F4-BF99-D12B7DB17CB9}" name="Oct" dataDxfId="401"/>
    <tableColumn id="13" xr3:uid="{90367DDF-C495-4572-995D-BB5B471396B3}" name="Nov" dataDxfId="400"/>
    <tableColumn id="14" xr3:uid="{CE909C30-7A1F-4CF3-95F6-AC643091FC6C}" name="Dec" dataDxfId="399"/>
    <tableColumn id="15" xr3:uid="{4BFBE396-0E92-4135-B4A6-A149D62DBFDB}" name="Unadjusted average concentration" dataDxfId="398">
      <calculatedColumnFormula>AVERAGE(Table598[[#This Row],[Jan]:[Aug]])</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9C9A1F-2D8C-40C3-BCDB-62B4095B4AC5}" name="Table1216" displayName="Table1216" ref="B2:E62" totalsRowShown="0" tableBorderDxfId="397">
  <autoFilter ref="B2:E62" xr:uid="{C677EA12-EA9D-4A74-BCC7-8053364D2D05}"/>
  <sortState xmlns:xlrd2="http://schemas.microsoft.com/office/spreadsheetml/2017/richdata2" ref="B3:E62">
    <sortCondition ref="C3:C62"/>
  </sortState>
  <tableColumns count="4">
    <tableColumn id="1" xr3:uid="{9F28FF78-6D28-46CF-B9DD-7D7C8F7D44E5}" name="Area"/>
    <tableColumn id="2" xr3:uid="{D2963EE1-D581-42C4-8823-4D2053F16A1C}" name="Site ID" dataDxfId="396"/>
    <tableColumn id="3" xr3:uid="{D965CD9D-309D-4E6F-B885-CE7FEEC709D5}" name="Site Name"/>
    <tableColumn id="4" xr3:uid="{CC49D351-BC81-43EF-9827-BC4CE15DC066}" name="AQMA "/>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677EA12-EA9D-4A74-BCC7-8053364D2D05}" name="Table12" displayName="Table12" ref="B2:D63" totalsRowShown="0" tableBorderDxfId="395">
  <autoFilter ref="B2:D63" xr:uid="{C677EA12-EA9D-4A74-BCC7-8053364D2D05}"/>
  <tableColumns count="3">
    <tableColumn id="1" xr3:uid="{E85E7386-732E-4A13-90D0-DB7CBD7068B4}" name="Area"/>
    <tableColumn id="2" xr3:uid="{4BABD476-94C1-463E-9D7D-3D6DD42672BE}" name="Site ID" dataDxfId="394"/>
    <tableColumn id="3" xr3:uid="{38CC4B47-F756-486B-A2FD-772284BFC1FE}" name="Site Nam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0A8C7A0-43A7-4522-9878-9880C5ECD852}" name="Table13" displayName="Table13" ref="B2:O701" totalsRowShown="0" headerRowDxfId="364" headerRowBorderDxfId="363" tableBorderDxfId="362">
  <autoFilter ref="B2:O701" xr:uid="{D0A8C7A0-43A7-4522-9878-9880C5ECD852}"/>
  <tableColumns count="14">
    <tableColumn id="1" xr3:uid="{55ACFA4F-1DB4-4623-ADF0-5A4C622A145A}" name="Site Name">
      <calculatedColumnFormula>INDEX(Table12[Site Name],MATCH('2024'!C3,Table12[Site ID],0),1)</calculatedColumnFormula>
    </tableColumn>
    <tableColumn id="2" xr3:uid="{5A021905-38A7-482A-9BF3-98220FEC4BED}" name="Site ID" dataDxfId="361"/>
    <tableColumn id="3" xr3:uid="{930FD7A7-0DA3-4A40-80B3-ABE1A78018FA}" name="Index" dataDxfId="360">
      <calculatedColumnFormula>Table13[[#This Row],[Site ID]]&amp;"-"&amp;Table13[[#This Row],[Site Name]]</calculatedColumnFormula>
    </tableColumn>
    <tableColumn id="4" xr3:uid="{0816122E-67C1-4932-921D-020CC02639E9}" name="Sample Number" dataDxfId="359"/>
    <tableColumn id="5" xr3:uid="{3A19CD3B-74A5-4F2D-AB1A-03D3389B7D9F}" name="Month "/>
    <tableColumn id="6" xr3:uid="{103D8517-84F1-43B0-873F-6E31B53CCDEE}" name="Exposure Data, Date On*" dataDxfId="358"/>
    <tableColumn id="7" xr3:uid="{3F966157-0541-470E-9495-27C741A93E8F}" name="Exposure Data, Date off*" dataDxfId="357"/>
    <tableColumn id="8" xr3:uid="{99419253-E214-4157-8DBD-3BCDE7F885A7}" name="Time* (hr.)" dataDxfId="356"/>
    <tableColumn id="9" xr3:uid="{373E3785-4A48-4A63-BA6B-623003B66A2D}" name="mg/m3 *" dataDxfId="355"/>
    <tableColumn id="10" xr3:uid="{B795172D-8514-4455-B254-99A92960B310}" name="ppb *" dataDxfId="354"/>
    <tableColumn id="11" xr3:uid="{D1D3A7DA-F228-427A-8FF7-797860E9546E}" name="µg NO2 on tube" dataDxfId="353"/>
    <tableColumn id="12" xr3:uid="{4DACBC53-024B-4C42-9622-0DC9D99E64FE}" name="Lab/OW commens where results may be compromised"/>
    <tableColumn id="13" xr3:uid="{D07A7CE1-6CAD-4AFF-8B4D-81E70F9A8083}" name="Area" dataDxfId="352">
      <calculatedColumnFormula>INDEX(Table12[],MATCH(Table11[[#This Row],[Site ID]],Table12[[#Data],[Site ID]],0),MATCH(Table11[[#Headers],[Area]],Table12[#Headers],0))</calculatedColumnFormula>
    </tableColumn>
    <tableColumn id="14" xr3:uid="{D23AD7E2-2F94-4D9F-95D1-AC2021714704}" name="Remov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A05A274-EE0F-42C4-907A-9FC68596CF13}" name="Table11" displayName="Table11" ref="B2:O692" totalsRowShown="0" headerRowDxfId="327" dataDxfId="325" headerRowBorderDxfId="326" tableBorderDxfId="324" totalsRowBorderDxfId="323">
  <autoFilter ref="B2:O692" xr:uid="{2A05A274-EE0F-42C4-907A-9FC68596CF13}"/>
  <tableColumns count="14">
    <tableColumn id="1" xr3:uid="{FB1AE9A2-3C86-478C-B4F7-6EC3212208CE}" name="Site Name" dataDxfId="322"/>
    <tableColumn id="2" xr3:uid="{33BD1159-AA18-44C8-9AD7-1CCE3C46DBF8}" name="Site ID" dataDxfId="321"/>
    <tableColumn id="3" xr3:uid="{43E13841-CF85-49E7-ADC5-A437860CEE8A}" name="Index" dataDxfId="320">
      <calculatedColumnFormula>Table11[[#This Row],[Site ID]]&amp;"-"&amp;Table11[[#This Row],[Site Name]]</calculatedColumnFormula>
    </tableColumn>
    <tableColumn id="4" xr3:uid="{408E02E8-9C7C-4A97-B640-B94C6C845C5C}" name="Sample Number" dataDxfId="319"/>
    <tableColumn id="5" xr3:uid="{DDF74E22-4AA6-4CE2-8C3E-2CD85E47070F}" name="Month " dataDxfId="318"/>
    <tableColumn id="6" xr3:uid="{09C4C1C1-A9D1-4ADA-A754-DEF7DD016EEE}" name="Exposure Data, Date On*" dataDxfId="317"/>
    <tableColumn id="7" xr3:uid="{DCBCA5C5-A84C-4907-96D9-9DCF0EFF1BF0}" name="Exposure Data, Date off*" dataDxfId="316"/>
    <tableColumn id="8" xr3:uid="{257B8BD3-2A83-403A-A3F0-65E5836E11FB}" name="Time* (hr.)" dataDxfId="315"/>
    <tableColumn id="9" xr3:uid="{DE8B4F83-DD8E-4D5C-803B-EDD79D4E8CE9}" name="mg/m3 *" dataDxfId="314"/>
    <tableColumn id="10" xr3:uid="{6199BA7D-C80A-4025-9E95-7883FD36AA9C}" name="ppb *" dataDxfId="313"/>
    <tableColumn id="11" xr3:uid="{4A4996FA-785F-45CF-8EAE-88A5422EA036}" name="µg NO2 on tube" dataDxfId="312"/>
    <tableColumn id="12" xr3:uid="{D7C5BB2A-6197-4469-803B-D03ADDDEF688}" name="Lab commens where results may be compromised" dataDxfId="311"/>
    <tableColumn id="16" xr3:uid="{3259FF34-B0A6-4309-B46B-40B63BA0E567}" name="Area" dataDxfId="310">
      <calculatedColumnFormula>INDEX(Table12[],MATCH(Table11[[#This Row],[Site ID]],Table12[[#Data],[Site ID]],0),MATCH(Table11[[#Headers],[Area]],Table12[#Headers],0))</calculatedColumnFormula>
    </tableColumn>
    <tableColumn id="14" xr3:uid="{64F2CE35-545F-45D6-A51E-BF7D5E10F21B}" name="Remove" dataDxfId="309"/>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F045969-BF67-4499-9834-F1E675CAFB98}" name="Table82" displayName="Table82" ref="C6:N697" totalsRowCount="1">
  <autoFilter ref="C6:N696" xr:uid="{63BAF440-A229-4542-ACA0-619379FA80FF}">
    <filterColumn colId="2">
      <filters>
        <filter val="HL4-Hamble Lane 4"/>
      </filters>
    </filterColumn>
  </autoFilter>
  <tableColumns count="12">
    <tableColumn id="1" xr3:uid="{E2B7B29A-BF39-4F83-BCB7-18682FC08A7A}" name="Site Name"/>
    <tableColumn id="2" xr3:uid="{7605386E-158F-4ADD-9BA7-F4946804F937}" name="Site ID"/>
    <tableColumn id="12" xr3:uid="{4470BBC2-EC2D-41AB-BE11-F92A8843BCD3}" name="Index" dataDxfId="274">
      <calculatedColumnFormula>Table82[[#This Row],[Site ID]]&amp;"-"&amp;Table82[[#This Row],[Site Name]]</calculatedColumnFormula>
    </tableColumn>
    <tableColumn id="4" xr3:uid="{FBAB345F-4048-4721-8010-6DF4BD87848F}" name="Sample Number" dataDxfId="273" totalsRowDxfId="272"/>
    <tableColumn id="5" xr3:uid="{2357803D-E46F-4851-99EF-DC2C957C5512}" name="Month "/>
    <tableColumn id="6" xr3:uid="{8350433B-C575-4C86-8113-D26CDFCE527B}" name="Exposure Data, Date On*" dataDxfId="271" totalsRowDxfId="270"/>
    <tableColumn id="7" xr3:uid="{E02AEF1F-84AB-48FC-BDF5-8B62FA556C90}" name="Exposure Data, Date off*" dataDxfId="269" totalsRowDxfId="268"/>
    <tableColumn id="8" xr3:uid="{62A4B60D-3256-403B-97CE-01E006030427}" name="Time* (hr.)"/>
    <tableColumn id="9" xr3:uid="{E3019E5D-2AA5-4EA2-BCC9-7B9D02B5BBA5}" name="mg/m3 *"/>
    <tableColumn id="10" xr3:uid="{0D10746C-FFF2-43BD-8B68-95FF9032B167}" name="ppb *"/>
    <tableColumn id="11" xr3:uid="{AAB890D5-94D7-4A4D-9659-17FA65AC965D}" name="µg NO2 on tube"/>
    <tableColumn id="3" xr3:uid="{0F5CD243-97A3-464B-9463-748CD75133D5}" name="Lab commens where results may be compromised"/>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5" Type="http://schemas.openxmlformats.org/officeDocument/2006/relationships/table" Target="../tables/table11.xml"/><Relationship Id="rId4"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5E29-C068-4A11-9349-8C746628D8D6}">
  <dimension ref="A3:U293"/>
  <sheetViews>
    <sheetView topLeftCell="B1" workbookViewId="0">
      <selection activeCell="O5" sqref="O5:O64"/>
    </sheetView>
  </sheetViews>
  <sheetFormatPr defaultRowHeight="14.5"/>
  <cols>
    <col min="1" max="1" width="0" hidden="1" customWidth="1"/>
    <col min="2" max="2" width="27.453125" customWidth="1"/>
    <col min="3" max="3" width="29.7265625" bestFit="1" customWidth="1"/>
    <col min="4" max="4" width="11.1796875" customWidth="1"/>
    <col min="5" max="6" width="10.1796875" customWidth="1"/>
    <col min="7" max="7" width="15.453125" customWidth="1"/>
    <col min="8" max="11" width="10.54296875" customWidth="1"/>
    <col min="12" max="12" width="18.7265625" customWidth="1"/>
    <col min="13" max="14" width="8.7265625" customWidth="1"/>
    <col min="15" max="15" width="18.1796875" bestFit="1" customWidth="1"/>
    <col min="16" max="16" width="15.54296875" bestFit="1" customWidth="1"/>
    <col min="17" max="19" width="4.453125" bestFit="1" customWidth="1"/>
    <col min="20" max="20" width="4.54296875" bestFit="1" customWidth="1"/>
    <col min="21" max="21" width="10.7265625" bestFit="1" customWidth="1"/>
    <col min="22" max="22" width="6.54296875" bestFit="1" customWidth="1"/>
    <col min="23" max="23" width="8.54296875" bestFit="1" customWidth="1"/>
    <col min="24" max="24" width="7.1796875" bestFit="1" customWidth="1"/>
    <col min="25" max="25" width="9.26953125" bestFit="1" customWidth="1"/>
    <col min="26" max="26" width="10.7265625" bestFit="1" customWidth="1"/>
    <col min="27" max="28" width="4.453125" bestFit="1" customWidth="1"/>
    <col min="29" max="29" width="6.453125" bestFit="1" customWidth="1"/>
    <col min="30" max="30" width="4.453125" bestFit="1" customWidth="1"/>
    <col min="31" max="31" width="6.1796875" bestFit="1" customWidth="1"/>
    <col min="32" max="37" width="4.453125" bestFit="1" customWidth="1"/>
    <col min="38" max="38" width="4.54296875" bestFit="1" customWidth="1"/>
    <col min="39" max="40" width="4.453125" bestFit="1" customWidth="1"/>
    <col min="41" max="41" width="6.453125" bestFit="1" customWidth="1"/>
    <col min="42" max="43" width="4.453125" bestFit="1" customWidth="1"/>
    <col min="44" max="44" width="4.7265625" bestFit="1" customWidth="1"/>
    <col min="45" max="45" width="5" bestFit="1" customWidth="1"/>
    <col min="46" max="53" width="4.453125" bestFit="1" customWidth="1"/>
    <col min="54" max="54" width="5.7265625" bestFit="1" customWidth="1"/>
    <col min="55" max="57" width="4.453125" bestFit="1" customWidth="1"/>
    <col min="58" max="58" width="5.54296875" bestFit="1" customWidth="1"/>
    <col min="59" max="60" width="5.453125" bestFit="1" customWidth="1"/>
    <col min="61" max="62" width="4.453125" bestFit="1" customWidth="1"/>
    <col min="63" max="63" width="8.1796875" bestFit="1" customWidth="1"/>
    <col min="64" max="65" width="8" bestFit="1" customWidth="1"/>
    <col min="66" max="66" width="4.453125" bestFit="1" customWidth="1"/>
    <col min="67" max="67" width="5" bestFit="1" customWidth="1"/>
    <col min="68" max="68" width="5.54296875" bestFit="1" customWidth="1"/>
    <col min="69" max="70" width="5.453125" bestFit="1" customWidth="1"/>
    <col min="71" max="71" width="4.81640625" bestFit="1" customWidth="1"/>
    <col min="72" max="72" width="4.7265625" bestFit="1" customWidth="1"/>
    <col min="73" max="73" width="4.453125" bestFit="1" customWidth="1"/>
    <col min="74" max="74" width="6" bestFit="1" customWidth="1"/>
    <col min="75" max="75" width="5.1796875" bestFit="1" customWidth="1"/>
    <col min="76" max="76" width="10.7265625" bestFit="1" customWidth="1"/>
  </cols>
  <sheetData>
    <row r="3" spans="3:21" ht="15">
      <c r="C3" t="s">
        <v>0</v>
      </c>
      <c r="D3" s="107" t="s">
        <v>1</v>
      </c>
      <c r="E3" s="107" t="s">
        <v>2</v>
      </c>
      <c r="F3" s="107" t="s">
        <v>3</v>
      </c>
      <c r="G3" s="107" t="s">
        <v>4</v>
      </c>
      <c r="H3" s="107" t="s">
        <v>5</v>
      </c>
      <c r="I3" s="107" t="s">
        <v>6</v>
      </c>
      <c r="J3" s="107" t="s">
        <v>7</v>
      </c>
      <c r="K3" s="107" t="s">
        <v>8</v>
      </c>
      <c r="L3" s="107" t="s">
        <v>9</v>
      </c>
      <c r="O3" s="110" t="s">
        <v>10</v>
      </c>
      <c r="P3" s="110" t="s">
        <v>11</v>
      </c>
    </row>
    <row r="4" spans="3:21">
      <c r="C4" t="s">
        <v>12</v>
      </c>
      <c r="D4" s="108" t="s">
        <v>13</v>
      </c>
      <c r="E4" s="93" t="s">
        <v>14</v>
      </c>
      <c r="F4" s="93" t="s">
        <v>15</v>
      </c>
      <c r="G4" s="109">
        <v>44930</v>
      </c>
      <c r="H4" s="109">
        <v>44958</v>
      </c>
      <c r="I4" s="9">
        <v>673.26666666660458</v>
      </c>
      <c r="J4" s="9">
        <v>33.678827606696835</v>
      </c>
      <c r="K4" s="9">
        <v>17.577676203912755</v>
      </c>
      <c r="L4" s="9">
        <v>1.6479999999999999</v>
      </c>
      <c r="O4" s="110" t="s">
        <v>16</v>
      </c>
      <c r="P4" t="s">
        <v>17</v>
      </c>
      <c r="Q4" t="s">
        <v>18</v>
      </c>
      <c r="R4" t="s">
        <v>19</v>
      </c>
      <c r="S4" t="s">
        <v>20</v>
      </c>
      <c r="T4" t="s">
        <v>21</v>
      </c>
      <c r="U4" t="s">
        <v>22</v>
      </c>
    </row>
    <row r="5" spans="3:21">
      <c r="C5" t="s">
        <v>23</v>
      </c>
      <c r="D5" s="108" t="s">
        <v>24</v>
      </c>
      <c r="E5" s="93" t="s">
        <v>25</v>
      </c>
      <c r="F5" s="93" t="s">
        <v>15</v>
      </c>
      <c r="G5" s="109">
        <v>44930</v>
      </c>
      <c r="H5" s="109">
        <v>44958</v>
      </c>
      <c r="I5" s="9">
        <v>673.2666666667792</v>
      </c>
      <c r="J5" s="9">
        <v>31.022123972665376</v>
      </c>
      <c r="K5" s="9">
        <v>16.191087668405729</v>
      </c>
      <c r="L5" s="9">
        <v>1.518</v>
      </c>
      <c r="O5" s="111" t="s">
        <v>26</v>
      </c>
      <c r="P5" s="114">
        <v>29.193186340014847</v>
      </c>
      <c r="Q5" s="114">
        <v>27.265541284402886</v>
      </c>
      <c r="R5" s="114">
        <v>21.719120647484147</v>
      </c>
      <c r="S5" s="114">
        <v>6.2199900862484796</v>
      </c>
      <c r="T5" s="114">
        <v>15.897889132169013</v>
      </c>
      <c r="U5" s="114">
        <v>20.059145498063874</v>
      </c>
    </row>
    <row r="6" spans="3:21">
      <c r="C6" t="s">
        <v>27</v>
      </c>
      <c r="D6" s="108" t="s">
        <v>28</v>
      </c>
      <c r="E6" s="93" t="s">
        <v>29</v>
      </c>
      <c r="F6" s="93" t="s">
        <v>15</v>
      </c>
      <c r="G6" s="109">
        <v>44930</v>
      </c>
      <c r="H6" s="109">
        <v>44958</v>
      </c>
      <c r="I6" s="9">
        <v>673.28333333332557</v>
      </c>
      <c r="J6" s="9">
        <v>36.947702057083873</v>
      </c>
      <c r="K6" s="9">
        <v>19.283769340857972</v>
      </c>
      <c r="L6" s="9">
        <v>1.8080000000000001</v>
      </c>
      <c r="O6" s="111" t="s">
        <v>30</v>
      </c>
      <c r="P6" s="114">
        <v>12.270043247007434</v>
      </c>
      <c r="Q6" s="114">
        <v>11.076684738209218</v>
      </c>
      <c r="R6" s="114">
        <v>9.214826001312943</v>
      </c>
      <c r="S6" s="114">
        <v>7.6745872378410471</v>
      </c>
      <c r="T6" s="114">
        <v>5.6328401025968819</v>
      </c>
      <c r="U6" s="114">
        <v>9.1737962653935039</v>
      </c>
    </row>
    <row r="7" spans="3:21">
      <c r="C7" t="s">
        <v>31</v>
      </c>
      <c r="D7" s="108" t="s">
        <v>32</v>
      </c>
      <c r="E7" s="93" t="s">
        <v>33</v>
      </c>
      <c r="F7" s="93" t="s">
        <v>15</v>
      </c>
      <c r="G7" s="109">
        <v>44930</v>
      </c>
      <c r="H7" s="109">
        <v>44958</v>
      </c>
      <c r="I7" s="9">
        <v>673.30000000004657</v>
      </c>
      <c r="J7" s="9">
        <v>34.637613248178212</v>
      </c>
      <c r="K7" s="9">
        <v>18.078086246439568</v>
      </c>
      <c r="L7" s="9">
        <v>1.6950000000000001</v>
      </c>
      <c r="O7" s="111" t="s">
        <v>34</v>
      </c>
      <c r="P7" s="114">
        <v>30.680025254397233</v>
      </c>
      <c r="Q7" s="114">
        <v>31.723951046351313</v>
      </c>
      <c r="R7" s="114"/>
      <c r="S7" s="114">
        <v>23.921281511041844</v>
      </c>
      <c r="T7" s="114">
        <v>18.559765232530296</v>
      </c>
      <c r="U7" s="114">
        <v>26.221255761080172</v>
      </c>
    </row>
    <row r="8" spans="3:21">
      <c r="C8" t="s">
        <v>35</v>
      </c>
      <c r="D8" s="108" t="s">
        <v>36</v>
      </c>
      <c r="E8" s="93" t="s">
        <v>37</v>
      </c>
      <c r="F8" s="93" t="s">
        <v>15</v>
      </c>
      <c r="G8" s="109">
        <v>44930</v>
      </c>
      <c r="H8" s="109">
        <v>44958</v>
      </c>
      <c r="I8" s="9">
        <v>673.2666666667792</v>
      </c>
      <c r="J8" s="9">
        <v>21.131011981380766</v>
      </c>
      <c r="K8" s="9">
        <v>11.028711890073469</v>
      </c>
      <c r="L8" s="9">
        <v>1.034</v>
      </c>
      <c r="O8" s="111" t="s">
        <v>38</v>
      </c>
      <c r="P8" s="114">
        <v>39.589784357900598</v>
      </c>
      <c r="Q8" s="114">
        <v>44.097651351555669</v>
      </c>
      <c r="R8" s="114">
        <v>35.338352899110127</v>
      </c>
      <c r="S8" s="114">
        <v>40.661047543504694</v>
      </c>
      <c r="T8" s="114">
        <v>38.740493397328194</v>
      </c>
      <c r="U8" s="114">
        <v>39.685465909879852</v>
      </c>
    </row>
    <row r="9" spans="3:21">
      <c r="C9" t="s">
        <v>39</v>
      </c>
      <c r="D9" s="108" t="s">
        <v>40</v>
      </c>
      <c r="E9" s="93" t="s">
        <v>41</v>
      </c>
      <c r="F9" s="93" t="s">
        <v>15</v>
      </c>
      <c r="G9" s="109">
        <v>44930</v>
      </c>
      <c r="H9" s="109">
        <v>44958</v>
      </c>
      <c r="I9" s="9">
        <v>672.79999999998836</v>
      </c>
      <c r="J9" s="9">
        <v>22.229537752675771</v>
      </c>
      <c r="K9" s="9">
        <v>11.602055194507187</v>
      </c>
      <c r="L9" s="9">
        <v>1.087</v>
      </c>
      <c r="O9" s="111" t="s">
        <v>42</v>
      </c>
      <c r="P9" s="114">
        <v>23.267941541977937</v>
      </c>
      <c r="Q9" s="114">
        <v>25.368837658479194</v>
      </c>
      <c r="R9" s="114">
        <v>21.019896162798222</v>
      </c>
      <c r="S9" s="114">
        <v>19.628424158276562</v>
      </c>
      <c r="T9" s="114">
        <v>15.890791872106844</v>
      </c>
      <c r="U9" s="114">
        <v>21.035178278727749</v>
      </c>
    </row>
    <row r="10" spans="3:21">
      <c r="C10" t="s">
        <v>43</v>
      </c>
      <c r="D10" s="108" t="s">
        <v>44</v>
      </c>
      <c r="E10" s="93" t="s">
        <v>45</v>
      </c>
      <c r="F10" s="93" t="s">
        <v>15</v>
      </c>
      <c r="G10" s="109">
        <v>44930</v>
      </c>
      <c r="H10" s="109">
        <v>44958</v>
      </c>
      <c r="I10" s="9">
        <v>673.16666666680248</v>
      </c>
      <c r="J10" s="9">
        <v>30.454434265901259</v>
      </c>
      <c r="K10" s="9">
        <v>15.894798677401493</v>
      </c>
      <c r="L10" s="9">
        <v>1.49</v>
      </c>
      <c r="O10" s="111" t="s">
        <v>46</v>
      </c>
      <c r="P10" s="114">
        <v>37.525473981145332</v>
      </c>
      <c r="Q10" s="114">
        <v>35.474740757273288</v>
      </c>
      <c r="R10" s="114">
        <v>28.450479656368358</v>
      </c>
      <c r="S10" s="114">
        <v>29.544220674613822</v>
      </c>
      <c r="T10" s="114">
        <v>27.337257799665892</v>
      </c>
      <c r="U10" s="114">
        <v>31.666434573813341</v>
      </c>
    </row>
    <row r="11" spans="3:21">
      <c r="C11" t="s">
        <v>47</v>
      </c>
      <c r="D11" s="108" t="s">
        <v>34</v>
      </c>
      <c r="E11" s="93" t="s">
        <v>48</v>
      </c>
      <c r="F11" s="93" t="s">
        <v>15</v>
      </c>
      <c r="G11" s="109">
        <v>44930</v>
      </c>
      <c r="H11" s="109">
        <v>44958</v>
      </c>
      <c r="I11" s="9">
        <v>673.15000000008149</v>
      </c>
      <c r="J11" s="9">
        <v>30.680025254397233</v>
      </c>
      <c r="K11" s="9">
        <v>16.012539276825279</v>
      </c>
      <c r="L11" s="9">
        <v>1.5009999999999999</v>
      </c>
      <c r="O11" s="111" t="s">
        <v>49</v>
      </c>
      <c r="P11" s="114">
        <v>37.603807559450154</v>
      </c>
      <c r="Q11" s="114">
        <v>38.037000520490722</v>
      </c>
      <c r="R11" s="114">
        <v>31.98774555435676</v>
      </c>
      <c r="S11" s="114">
        <v>26.229702842697314</v>
      </c>
      <c r="T11" s="114">
        <v>23.791725442374776</v>
      </c>
      <c r="U11" s="114">
        <v>31.529996383873947</v>
      </c>
    </row>
    <row r="12" spans="3:21">
      <c r="C12" t="s">
        <v>50</v>
      </c>
      <c r="D12" s="108" t="s">
        <v>38</v>
      </c>
      <c r="E12" s="93" t="s">
        <v>51</v>
      </c>
      <c r="F12" s="93" t="s">
        <v>15</v>
      </c>
      <c r="G12" s="109">
        <v>44930</v>
      </c>
      <c r="H12" s="109">
        <v>44958</v>
      </c>
      <c r="I12" s="9">
        <v>673.18333333334886</v>
      </c>
      <c r="J12" s="9">
        <v>39.589784357900598</v>
      </c>
      <c r="K12" s="9">
        <v>20.662726700365656</v>
      </c>
      <c r="L12" s="9">
        <v>1.9370000000000001</v>
      </c>
      <c r="O12" s="111" t="s">
        <v>52</v>
      </c>
      <c r="P12" s="114">
        <v>38.237868946151686</v>
      </c>
      <c r="Q12" s="114">
        <v>38.244454193937479</v>
      </c>
      <c r="R12" s="114"/>
      <c r="S12" s="114">
        <v>32.162301858733279</v>
      </c>
      <c r="T12" s="114">
        <v>24.943516762487</v>
      </c>
      <c r="U12" s="114">
        <v>33.397035440327365</v>
      </c>
    </row>
    <row r="13" spans="3:21">
      <c r="C13" t="s">
        <v>53</v>
      </c>
      <c r="D13" s="108" t="s">
        <v>54</v>
      </c>
      <c r="E13" s="93" t="s">
        <v>55</v>
      </c>
      <c r="F13" s="93" t="s">
        <v>15</v>
      </c>
      <c r="G13" s="109">
        <v>44930</v>
      </c>
      <c r="H13" s="109">
        <v>44958</v>
      </c>
      <c r="I13" s="9">
        <v>673.23333333333721</v>
      </c>
      <c r="J13" s="9">
        <v>48.763144031291496</v>
      </c>
      <c r="K13" s="9">
        <v>25.450492709442326</v>
      </c>
      <c r="L13" s="9">
        <v>2.3860000000000001</v>
      </c>
      <c r="O13" s="111" t="s">
        <v>56</v>
      </c>
      <c r="P13" s="114">
        <v>29.085065593324433</v>
      </c>
      <c r="Q13" s="114">
        <v>29.668322972135368</v>
      </c>
      <c r="R13" s="114">
        <v>22.863685163443204</v>
      </c>
      <c r="S13" s="114">
        <v>22.812885077696961</v>
      </c>
      <c r="T13" s="114">
        <v>18.046611891248403</v>
      </c>
      <c r="U13" s="114">
        <v>24.495314139569675</v>
      </c>
    </row>
    <row r="14" spans="3:21">
      <c r="C14" t="s">
        <v>57</v>
      </c>
      <c r="D14" s="108" t="s">
        <v>58</v>
      </c>
      <c r="E14" s="93" t="s">
        <v>59</v>
      </c>
      <c r="F14" s="93" t="s">
        <v>15</v>
      </c>
      <c r="G14" s="109">
        <v>44930</v>
      </c>
      <c r="H14" s="109">
        <v>44958</v>
      </c>
      <c r="I14" s="9">
        <v>673.28333333332557</v>
      </c>
      <c r="J14" s="9">
        <v>37.84687179741114</v>
      </c>
      <c r="K14" s="9">
        <v>19.753064612427526</v>
      </c>
      <c r="L14" s="9">
        <v>1.8520000000000001</v>
      </c>
      <c r="O14" s="111" t="s">
        <v>60</v>
      </c>
      <c r="P14" s="114">
        <v>28.623261420687147</v>
      </c>
      <c r="Q14" s="114">
        <v>28.383046039604778</v>
      </c>
      <c r="R14" s="114">
        <v>23.44182711824141</v>
      </c>
      <c r="S14" s="114">
        <v>22.347290034703718</v>
      </c>
      <c r="T14" s="114">
        <v>16.961460875627253</v>
      </c>
      <c r="U14" s="114">
        <v>23.951377097772859</v>
      </c>
    </row>
    <row r="15" spans="3:21">
      <c r="C15" t="s">
        <v>61</v>
      </c>
      <c r="D15" s="108" t="s">
        <v>62</v>
      </c>
      <c r="E15" s="93" t="s">
        <v>63</v>
      </c>
      <c r="F15" s="93" t="s">
        <v>15</v>
      </c>
      <c r="G15" s="109">
        <v>44930</v>
      </c>
      <c r="H15" s="109">
        <v>44958</v>
      </c>
      <c r="I15" s="9">
        <v>673.29999999987194</v>
      </c>
      <c r="J15" s="9">
        <v>43.608652903617383</v>
      </c>
      <c r="K15" s="9">
        <v>22.760257256585273</v>
      </c>
      <c r="L15" s="9">
        <v>2.1339999999999999</v>
      </c>
      <c r="O15" s="111" t="s">
        <v>64</v>
      </c>
      <c r="P15" s="114">
        <v>44.455173035058209</v>
      </c>
      <c r="Q15" s="114">
        <v>39.747620430060536</v>
      </c>
      <c r="R15" s="114">
        <v>40.618105967120464</v>
      </c>
      <c r="S15" s="114">
        <v>32.479189356585771</v>
      </c>
      <c r="T15" s="114">
        <v>21.863710267579975</v>
      </c>
      <c r="U15" s="114">
        <v>35.832759811280994</v>
      </c>
    </row>
    <row r="16" spans="3:21">
      <c r="C16" t="s">
        <v>65</v>
      </c>
      <c r="D16" s="108" t="s">
        <v>66</v>
      </c>
      <c r="E16" s="93" t="s">
        <v>67</v>
      </c>
      <c r="F16" s="93" t="s">
        <v>15</v>
      </c>
      <c r="G16" s="109">
        <v>44930</v>
      </c>
      <c r="H16" s="109">
        <v>44958</v>
      </c>
      <c r="I16" s="9">
        <v>673.18333333334886</v>
      </c>
      <c r="J16" s="9">
        <v>31.455177143422311</v>
      </c>
      <c r="K16" s="9">
        <v>16.417107068592021</v>
      </c>
      <c r="L16" s="9">
        <v>1.5389999999999999</v>
      </c>
      <c r="O16" s="111" t="s">
        <v>68</v>
      </c>
      <c r="P16" s="114">
        <v>23.343097365063088</v>
      </c>
      <c r="Q16" s="114">
        <v>21.186964074805577</v>
      </c>
      <c r="R16" s="114">
        <v>16.27950292514172</v>
      </c>
      <c r="S16" s="114"/>
      <c r="T16" s="114">
        <v>11.464978758293114</v>
      </c>
      <c r="U16" s="114">
        <v>18.068635780825872</v>
      </c>
    </row>
    <row r="17" spans="1:21">
      <c r="C17" t="s">
        <v>69</v>
      </c>
      <c r="D17" s="108" t="s">
        <v>70</v>
      </c>
      <c r="E17" s="93" t="s">
        <v>71</v>
      </c>
      <c r="F17" s="93" t="s">
        <v>15</v>
      </c>
      <c r="G17" s="109">
        <v>44930</v>
      </c>
      <c r="H17" s="109">
        <v>44958</v>
      </c>
      <c r="I17" s="9">
        <v>673.20000000006985</v>
      </c>
      <c r="J17" s="9">
        <v>32.823758169931239</v>
      </c>
      <c r="K17" s="9">
        <v>17.131397792239685</v>
      </c>
      <c r="L17" s="9">
        <v>1.6060000000000001</v>
      </c>
      <c r="O17" s="111" t="s">
        <v>72</v>
      </c>
      <c r="P17" s="114">
        <v>32.888558344383092</v>
      </c>
      <c r="Q17" s="114">
        <v>28.335218856872153</v>
      </c>
      <c r="R17" s="114">
        <v>25.364331681694523</v>
      </c>
      <c r="S17" s="114">
        <v>22.317973535532591</v>
      </c>
      <c r="T17" s="114">
        <v>15.328492421034868</v>
      </c>
      <c r="U17" s="114">
        <v>24.846914967903444</v>
      </c>
    </row>
    <row r="18" spans="1:21">
      <c r="C18" t="s">
        <v>73</v>
      </c>
      <c r="D18" s="108" t="s">
        <v>74</v>
      </c>
      <c r="E18" s="93" t="s">
        <v>75</v>
      </c>
      <c r="F18" s="93" t="s">
        <v>15</v>
      </c>
      <c r="G18" s="109">
        <v>44930</v>
      </c>
      <c r="H18" s="109">
        <v>44958</v>
      </c>
      <c r="I18" s="9">
        <v>673.45000000001164</v>
      </c>
      <c r="J18" s="9">
        <v>38.879466924047144</v>
      </c>
      <c r="K18" s="9">
        <v>20.291997350755295</v>
      </c>
      <c r="L18" s="9">
        <v>1.903</v>
      </c>
      <c r="O18" s="111" t="s">
        <v>76</v>
      </c>
      <c r="P18" s="114">
        <v>28.314780663604616</v>
      </c>
      <c r="Q18" s="114">
        <v>29.263163522944655</v>
      </c>
      <c r="R18" s="114">
        <v>20.912431496625903</v>
      </c>
      <c r="S18" s="114">
        <v>19.913489352206156</v>
      </c>
      <c r="T18" s="114">
        <v>19.302822779452125</v>
      </c>
      <c r="U18" s="114">
        <v>23.541337562966692</v>
      </c>
    </row>
    <row r="19" spans="1:21">
      <c r="C19" t="s">
        <v>77</v>
      </c>
      <c r="D19" s="108" t="s">
        <v>78</v>
      </c>
      <c r="E19" s="93" t="s">
        <v>79</v>
      </c>
      <c r="F19" s="93" t="s">
        <v>15</v>
      </c>
      <c r="G19" s="109">
        <v>44930</v>
      </c>
      <c r="H19" s="109">
        <v>44958</v>
      </c>
      <c r="I19" s="9">
        <v>673.46666666673264</v>
      </c>
      <c r="J19" s="9">
        <v>34.343019699066126</v>
      </c>
      <c r="K19" s="9">
        <v>17.924331784481279</v>
      </c>
      <c r="L19" s="9">
        <v>1.681</v>
      </c>
      <c r="O19" s="111" t="s">
        <v>80</v>
      </c>
      <c r="P19" s="114">
        <v>23.528833614946635</v>
      </c>
      <c r="Q19" s="114">
        <v>24.494246337653625</v>
      </c>
      <c r="R19" s="114">
        <v>19.539602601588292</v>
      </c>
      <c r="S19" s="114">
        <v>17.758828252786568</v>
      </c>
      <c r="T19" s="114">
        <v>13.580258324622731</v>
      </c>
      <c r="U19" s="114">
        <v>19.780353826319569</v>
      </c>
    </row>
    <row r="20" spans="1:21">
      <c r="C20" t="s">
        <v>81</v>
      </c>
      <c r="D20" s="108" t="s">
        <v>82</v>
      </c>
      <c r="E20" s="93" t="s">
        <v>83</v>
      </c>
      <c r="F20" s="93" t="s">
        <v>15</v>
      </c>
      <c r="G20" s="109">
        <v>44930</v>
      </c>
      <c r="H20" s="109">
        <v>44958</v>
      </c>
      <c r="I20" s="9">
        <v>673.48333333345363</v>
      </c>
      <c r="J20" s="9">
        <v>28.43801331386064</v>
      </c>
      <c r="K20" s="9">
        <v>14.842386907025388</v>
      </c>
      <c r="L20" s="9">
        <v>1.3919999999999999</v>
      </c>
      <c r="O20" s="111" t="s">
        <v>84</v>
      </c>
      <c r="P20" s="114">
        <v>36.43174237153027</v>
      </c>
      <c r="Q20" s="114">
        <v>32.336395864836312</v>
      </c>
      <c r="R20" s="114">
        <v>26.79663630215974</v>
      </c>
      <c r="S20" s="114">
        <v>27.376819094360727</v>
      </c>
      <c r="T20" s="114">
        <v>20.704227707005408</v>
      </c>
      <c r="U20" s="114">
        <v>28.72916426797849</v>
      </c>
    </row>
    <row r="21" spans="1:21">
      <c r="C21" t="s">
        <v>85</v>
      </c>
      <c r="D21" s="108" t="s">
        <v>86</v>
      </c>
      <c r="E21" s="93" t="s">
        <v>87</v>
      </c>
      <c r="F21" s="93" t="s">
        <v>15</v>
      </c>
      <c r="G21" s="109">
        <v>44930</v>
      </c>
      <c r="H21" s="109">
        <v>44958</v>
      </c>
      <c r="I21" s="9">
        <v>673.51666666654637</v>
      </c>
      <c r="J21" s="9">
        <v>25.188459082927469</v>
      </c>
      <c r="K21" s="9">
        <v>13.146377391924567</v>
      </c>
      <c r="L21" s="9">
        <v>1.2330000000000001</v>
      </c>
      <c r="O21" s="111" t="s">
        <v>32</v>
      </c>
      <c r="P21" s="114">
        <v>34.637613248178212</v>
      </c>
      <c r="Q21" s="114">
        <v>33.562534623979083</v>
      </c>
      <c r="R21" s="114">
        <v>25.154504211030339</v>
      </c>
      <c r="S21" s="114">
        <v>28.854302074808228</v>
      </c>
      <c r="T21" s="114">
        <v>24.429726705296144</v>
      </c>
      <c r="U21" s="114">
        <v>29.327736172658398</v>
      </c>
    </row>
    <row r="22" spans="1:21">
      <c r="A22" s="112" t="s">
        <v>88</v>
      </c>
      <c r="C22" t="s">
        <v>89</v>
      </c>
      <c r="D22" s="108" t="s">
        <v>90</v>
      </c>
      <c r="E22" s="93" t="s">
        <v>91</v>
      </c>
      <c r="F22" s="93" t="s">
        <v>15</v>
      </c>
      <c r="G22" s="109">
        <v>44930</v>
      </c>
      <c r="H22" s="109">
        <v>44958</v>
      </c>
      <c r="I22" s="9">
        <v>673.54999999998836</v>
      </c>
      <c r="J22" s="9">
        <v>27.679377922946063</v>
      </c>
      <c r="K22" s="9">
        <v>14.446439416986463</v>
      </c>
      <c r="L22" s="9">
        <v>1.355</v>
      </c>
      <c r="O22" s="111" t="s">
        <v>82</v>
      </c>
      <c r="P22" s="114">
        <v>28.43801331386064</v>
      </c>
      <c r="Q22" s="114">
        <v>32.291356382318817</v>
      </c>
      <c r="R22" s="114"/>
      <c r="S22" s="114">
        <v>27.359070470712524</v>
      </c>
      <c r="T22" s="114">
        <v>30.72464523832879</v>
      </c>
      <c r="U22" s="114">
        <v>29.703271351305194</v>
      </c>
    </row>
    <row r="23" spans="1:21">
      <c r="A23" s="113" t="s">
        <v>92</v>
      </c>
      <c r="C23" t="s">
        <v>88</v>
      </c>
      <c r="D23" s="108" t="s">
        <v>93</v>
      </c>
      <c r="E23" s="93" t="s">
        <v>94</v>
      </c>
      <c r="F23" s="93" t="s">
        <v>15</v>
      </c>
      <c r="G23" s="109">
        <v>44930</v>
      </c>
      <c r="H23" s="109">
        <v>44958</v>
      </c>
      <c r="I23" s="9">
        <v>673.56666666670935</v>
      </c>
      <c r="J23" s="9">
        <v>21.080746276041619</v>
      </c>
      <c r="K23" s="9">
        <v>11.002477179562431</v>
      </c>
      <c r="L23" s="9">
        <v>1.032</v>
      </c>
      <c r="O23" s="111" t="s">
        <v>95</v>
      </c>
      <c r="P23" s="114">
        <v>22.201533069868407</v>
      </c>
      <c r="Q23" s="114">
        <v>20.298153320454777</v>
      </c>
      <c r="R23" s="114">
        <v>0.45981022856121112</v>
      </c>
      <c r="S23" s="114">
        <v>31.355579025662813</v>
      </c>
      <c r="T23" s="114">
        <v>9.1475423306767603</v>
      </c>
      <c r="U23" s="114">
        <v>16.692523595044793</v>
      </c>
    </row>
    <row r="24" spans="1:21">
      <c r="A24" s="112" t="s">
        <v>96</v>
      </c>
      <c r="C24" t="s">
        <v>92</v>
      </c>
      <c r="D24" s="108" t="s">
        <v>97</v>
      </c>
      <c r="E24" s="93" t="s">
        <v>98</v>
      </c>
      <c r="F24" s="93" t="s">
        <v>15</v>
      </c>
      <c r="G24" s="109">
        <v>44930</v>
      </c>
      <c r="H24" s="109">
        <v>44958</v>
      </c>
      <c r="I24" s="9">
        <v>673.51666666672099</v>
      </c>
      <c r="J24" s="9">
        <v>32.481467917148656</v>
      </c>
      <c r="K24" s="9">
        <v>16.952749434837504</v>
      </c>
      <c r="L24" s="9">
        <v>1.59</v>
      </c>
      <c r="O24" s="111" t="s">
        <v>78</v>
      </c>
      <c r="P24" s="114">
        <v>34.343019699066126</v>
      </c>
      <c r="Q24" s="114">
        <v>35.391410485554417</v>
      </c>
      <c r="R24" s="114">
        <v>27.929646582040558</v>
      </c>
      <c r="S24" s="114">
        <v>25.617173024013994</v>
      </c>
      <c r="T24" s="114">
        <v>28.486726707301077</v>
      </c>
      <c r="U24" s="114">
        <v>30.353595299595234</v>
      </c>
    </row>
    <row r="25" spans="1:21">
      <c r="A25" s="113" t="s">
        <v>99</v>
      </c>
      <c r="C25" t="s">
        <v>96</v>
      </c>
      <c r="D25" s="108" t="s">
        <v>26</v>
      </c>
      <c r="E25" s="93" t="s">
        <v>100</v>
      </c>
      <c r="F25" s="93" t="s">
        <v>15</v>
      </c>
      <c r="G25" s="109">
        <v>44930</v>
      </c>
      <c r="H25" s="109">
        <v>44958</v>
      </c>
      <c r="I25" s="9">
        <v>673.5</v>
      </c>
      <c r="J25" s="9">
        <v>29.193186340014847</v>
      </c>
      <c r="K25" s="9">
        <v>15.236527317335517</v>
      </c>
      <c r="L25" s="9">
        <v>1.429</v>
      </c>
      <c r="O25" s="111" t="s">
        <v>74</v>
      </c>
      <c r="P25" s="114">
        <v>38.879466924047144</v>
      </c>
      <c r="Q25" s="114">
        <v>44.081536628360247</v>
      </c>
      <c r="R25" s="114">
        <v>33.20921154571986</v>
      </c>
      <c r="S25" s="114">
        <v>36.214176311680376</v>
      </c>
      <c r="T25" s="114">
        <v>41.591244961936781</v>
      </c>
      <c r="U25" s="114">
        <v>38.795127274348879</v>
      </c>
    </row>
    <row r="26" spans="1:21">
      <c r="A26" s="112" t="s">
        <v>101</v>
      </c>
      <c r="C26" t="s">
        <v>99</v>
      </c>
      <c r="D26" s="108" t="s">
        <v>102</v>
      </c>
      <c r="E26" s="93" t="s">
        <v>103</v>
      </c>
      <c r="F26" s="93" t="s">
        <v>15</v>
      </c>
      <c r="G26" s="109">
        <v>44930</v>
      </c>
      <c r="H26" s="109">
        <v>44958</v>
      </c>
      <c r="I26" s="9">
        <v>673.53333333344199</v>
      </c>
      <c r="J26" s="9">
        <v>25.698538057998427</v>
      </c>
      <c r="K26" s="9">
        <v>13.412598151356173</v>
      </c>
      <c r="L26" s="9">
        <v>1.258</v>
      </c>
      <c r="O26" s="111" t="s">
        <v>86</v>
      </c>
      <c r="P26" s="114">
        <v>25.188459082927469</v>
      </c>
      <c r="Q26" s="114">
        <v>22.722224262879262</v>
      </c>
      <c r="R26" s="114"/>
      <c r="S26" s="114">
        <v>17.310435730927079</v>
      </c>
      <c r="T26" s="114">
        <v>17.007467343435689</v>
      </c>
      <c r="U26" s="114">
        <v>20.557146605042377</v>
      </c>
    </row>
    <row r="27" spans="1:21">
      <c r="A27" s="113" t="s">
        <v>104</v>
      </c>
      <c r="C27" t="s">
        <v>101</v>
      </c>
      <c r="D27" s="108" t="s">
        <v>46</v>
      </c>
      <c r="E27" s="93" t="s">
        <v>105</v>
      </c>
      <c r="F27" s="93" t="s">
        <v>15</v>
      </c>
      <c r="G27" s="109">
        <v>44930</v>
      </c>
      <c r="H27" s="109">
        <v>44958</v>
      </c>
      <c r="I27" s="9">
        <v>673.54999999998836</v>
      </c>
      <c r="J27" s="9">
        <v>37.525473981145332</v>
      </c>
      <c r="K27" s="9">
        <v>19.585320449449547</v>
      </c>
      <c r="L27" s="9">
        <v>1.837</v>
      </c>
      <c r="O27" s="111" t="s">
        <v>93</v>
      </c>
      <c r="P27" s="114">
        <v>21.080746276041619</v>
      </c>
      <c r="Q27" s="114">
        <v>22.767304382335865</v>
      </c>
      <c r="R27" s="114">
        <v>16.773730690468966</v>
      </c>
      <c r="S27" s="114">
        <v>17.331756395005375</v>
      </c>
      <c r="T27" s="114">
        <v>14.398834067325252</v>
      </c>
      <c r="U27" s="114">
        <v>18.470474362235414</v>
      </c>
    </row>
    <row r="28" spans="1:21">
      <c r="A28" s="112" t="s">
        <v>106</v>
      </c>
      <c r="C28" t="s">
        <v>104</v>
      </c>
      <c r="D28" s="108" t="s">
        <v>107</v>
      </c>
      <c r="E28" s="93" t="s">
        <v>108</v>
      </c>
      <c r="F28" s="93" t="s">
        <v>15</v>
      </c>
      <c r="G28" s="109">
        <v>44930</v>
      </c>
      <c r="H28" s="109">
        <v>44958</v>
      </c>
      <c r="I28" s="9">
        <v>670.69999999995343</v>
      </c>
      <c r="J28" s="9">
        <v>31.530614283586502</v>
      </c>
      <c r="K28" s="9">
        <v>16.456479271182936</v>
      </c>
      <c r="L28" s="9">
        <v>1.5369999999999999</v>
      </c>
      <c r="O28" s="111" t="s">
        <v>90</v>
      </c>
      <c r="P28" s="114">
        <v>27.679377922946063</v>
      </c>
      <c r="Q28" s="114">
        <v>28.869620014395441</v>
      </c>
      <c r="R28" s="114">
        <v>24.653512289137929</v>
      </c>
      <c r="S28" s="114"/>
      <c r="T28" s="114">
        <v>3.6562856431952482</v>
      </c>
      <c r="U28" s="114">
        <v>21.21469896741867</v>
      </c>
    </row>
    <row r="29" spans="1:21">
      <c r="A29" s="113" t="s">
        <v>109</v>
      </c>
      <c r="C29" t="s">
        <v>106</v>
      </c>
      <c r="D29" s="108" t="s">
        <v>84</v>
      </c>
      <c r="E29" s="93" t="s">
        <v>110</v>
      </c>
      <c r="F29" s="93" t="s">
        <v>15</v>
      </c>
      <c r="G29" s="109">
        <v>44930</v>
      </c>
      <c r="H29" s="109">
        <v>44958</v>
      </c>
      <c r="I29" s="9">
        <v>670.73333333339542</v>
      </c>
      <c r="J29" s="9">
        <v>36.43174237153027</v>
      </c>
      <c r="K29" s="9">
        <v>19.014479317082603</v>
      </c>
      <c r="L29" s="9">
        <v>1.776</v>
      </c>
      <c r="O29" s="111" t="s">
        <v>13</v>
      </c>
      <c r="P29" s="114">
        <v>33.678827606696835</v>
      </c>
      <c r="Q29" s="114">
        <v>35.59545686980163</v>
      </c>
      <c r="R29" s="114">
        <v>30.656918738579318</v>
      </c>
      <c r="S29" s="114">
        <v>30.922703587100045</v>
      </c>
      <c r="T29" s="114">
        <v>30.073756061168595</v>
      </c>
      <c r="U29" s="114">
        <v>32.185532572669288</v>
      </c>
    </row>
    <row r="30" spans="1:21">
      <c r="A30" s="112" t="s">
        <v>111</v>
      </c>
      <c r="C30" t="s">
        <v>109</v>
      </c>
      <c r="D30" s="108" t="s">
        <v>80</v>
      </c>
      <c r="E30" s="93" t="s">
        <v>112</v>
      </c>
      <c r="F30" s="93" t="s">
        <v>15</v>
      </c>
      <c r="G30" s="109">
        <v>44930</v>
      </c>
      <c r="H30" s="109">
        <v>44958</v>
      </c>
      <c r="I30" s="9">
        <v>670.73333333339542</v>
      </c>
      <c r="J30" s="9">
        <v>23.528833614946635</v>
      </c>
      <c r="K30" s="9">
        <v>12.280184558949184</v>
      </c>
      <c r="L30" s="9">
        <v>1.147</v>
      </c>
      <c r="O30" s="111" t="s">
        <v>24</v>
      </c>
      <c r="P30" s="114">
        <v>31.022123972665376</v>
      </c>
      <c r="Q30" s="114">
        <v>35.222220402087942</v>
      </c>
      <c r="R30" s="114">
        <v>25.315969731274993</v>
      </c>
      <c r="S30" s="114">
        <v>29.243843827464847</v>
      </c>
      <c r="T30" s="114">
        <v>25.106565375242308</v>
      </c>
      <c r="U30" s="114">
        <v>29.182144661747095</v>
      </c>
    </row>
    <row r="31" spans="1:21">
      <c r="A31" s="113" t="s">
        <v>113</v>
      </c>
      <c r="C31" t="s">
        <v>111</v>
      </c>
      <c r="D31" s="108" t="s">
        <v>49</v>
      </c>
      <c r="E31" s="93" t="s">
        <v>114</v>
      </c>
      <c r="F31" s="93" t="s">
        <v>15</v>
      </c>
      <c r="G31" s="109">
        <v>44930</v>
      </c>
      <c r="H31" s="109">
        <v>44958</v>
      </c>
      <c r="I31" s="9">
        <v>670.68333333340706</v>
      </c>
      <c r="J31" s="9">
        <v>37.603807559450154</v>
      </c>
      <c r="K31" s="9">
        <v>19.626204362969808</v>
      </c>
      <c r="L31" s="9">
        <v>1.833</v>
      </c>
      <c r="O31" s="111" t="s">
        <v>102</v>
      </c>
      <c r="P31" s="114">
        <v>25.698538057998427</v>
      </c>
      <c r="Q31" s="114">
        <v>27.982672022615453</v>
      </c>
      <c r="R31" s="114">
        <v>18.140308628473154</v>
      </c>
      <c r="S31" s="114">
        <v>22.504869767789742</v>
      </c>
      <c r="T31" s="114">
        <v>17.745597850426361</v>
      </c>
      <c r="U31" s="114">
        <v>22.414397265460629</v>
      </c>
    </row>
    <row r="32" spans="1:21">
      <c r="A32" s="112" t="s">
        <v>115</v>
      </c>
      <c r="C32" t="s">
        <v>113</v>
      </c>
      <c r="D32" s="108" t="s">
        <v>52</v>
      </c>
      <c r="E32" s="93" t="s">
        <v>116</v>
      </c>
      <c r="F32" s="93" t="s">
        <v>15</v>
      </c>
      <c r="G32" s="109">
        <v>44930</v>
      </c>
      <c r="H32" s="109">
        <v>44958</v>
      </c>
      <c r="I32" s="9">
        <v>670.71666666667443</v>
      </c>
      <c r="J32" s="9">
        <v>38.237868946151686</v>
      </c>
      <c r="K32" s="9">
        <v>19.957134105507144</v>
      </c>
      <c r="L32" s="9">
        <v>1.8640000000000001</v>
      </c>
      <c r="O32" s="111" t="s">
        <v>28</v>
      </c>
      <c r="P32" s="114">
        <v>36.947702057083873</v>
      </c>
      <c r="Q32" s="114">
        <v>33.541212181380651</v>
      </c>
      <c r="R32" s="114">
        <v>29.466588141822111</v>
      </c>
      <c r="S32" s="114">
        <v>29.428024789289328</v>
      </c>
      <c r="T32" s="114">
        <v>26.091941612373645</v>
      </c>
      <c r="U32" s="114">
        <v>31.095093756389929</v>
      </c>
    </row>
    <row r="33" spans="1:21">
      <c r="A33" s="113" t="s">
        <v>117</v>
      </c>
      <c r="C33" t="s">
        <v>115</v>
      </c>
      <c r="D33" s="108" t="s">
        <v>118</v>
      </c>
      <c r="E33" s="93" t="s">
        <v>119</v>
      </c>
      <c r="F33" s="93" t="s">
        <v>15</v>
      </c>
      <c r="G33" s="109">
        <v>44930</v>
      </c>
      <c r="H33" s="109">
        <v>44958</v>
      </c>
      <c r="I33" s="9">
        <v>670.71666666667443</v>
      </c>
      <c r="J33" s="9">
        <v>32.00164997639304</v>
      </c>
      <c r="K33" s="9">
        <v>16.702322534651902</v>
      </c>
      <c r="L33" s="9">
        <v>1.56</v>
      </c>
      <c r="O33" s="111" t="s">
        <v>120</v>
      </c>
      <c r="P33" s="114">
        <v>36.603125559201985</v>
      </c>
      <c r="Q33" s="114">
        <v>43.336506128510564</v>
      </c>
      <c r="R33" s="114">
        <v>37.590981718353333</v>
      </c>
      <c r="S33" s="114">
        <v>37.374756155009116</v>
      </c>
      <c r="T33" s="114">
        <v>27.0931703187306</v>
      </c>
      <c r="U33" s="114">
        <v>36.399707975961121</v>
      </c>
    </row>
    <row r="34" spans="1:21">
      <c r="A34" s="112" t="s">
        <v>121</v>
      </c>
      <c r="C34" t="s">
        <v>117</v>
      </c>
      <c r="D34" s="108" t="s">
        <v>122</v>
      </c>
      <c r="E34" s="93" t="s">
        <v>123</v>
      </c>
      <c r="F34" s="93" t="s">
        <v>15</v>
      </c>
      <c r="G34" s="109">
        <v>44930</v>
      </c>
      <c r="H34" s="109">
        <v>44958</v>
      </c>
      <c r="I34" s="9">
        <v>670.69999999995343</v>
      </c>
      <c r="J34" s="9">
        <v>34.09491277769731</v>
      </c>
      <c r="K34" s="9">
        <v>17.794839654330538</v>
      </c>
      <c r="L34" s="9">
        <v>1.6619999999999999</v>
      </c>
      <c r="O34" s="111" t="s">
        <v>124</v>
      </c>
      <c r="P34" s="114">
        <v>31.555833581868082</v>
      </c>
      <c r="Q34" s="114">
        <v>30.151578556392966</v>
      </c>
      <c r="R34" s="114">
        <v>24.780979908491261</v>
      </c>
      <c r="S34" s="114">
        <v>2.6401234598512451</v>
      </c>
      <c r="T34" s="114">
        <v>19.40512350597497</v>
      </c>
      <c r="U34" s="114">
        <v>21.706727802515704</v>
      </c>
    </row>
    <row r="35" spans="1:21">
      <c r="A35" s="113" t="s">
        <v>125</v>
      </c>
      <c r="C35" t="s">
        <v>121</v>
      </c>
      <c r="D35" s="108" t="s">
        <v>72</v>
      </c>
      <c r="E35" s="93" t="s">
        <v>126</v>
      </c>
      <c r="F35" s="93" t="s">
        <v>15</v>
      </c>
      <c r="G35" s="109">
        <v>44930</v>
      </c>
      <c r="H35" s="109">
        <v>44958</v>
      </c>
      <c r="I35" s="9">
        <v>666.01666666672099</v>
      </c>
      <c r="J35" s="9">
        <v>32.888558344383092</v>
      </c>
      <c r="K35" s="9">
        <v>17.165218342579902</v>
      </c>
      <c r="L35" s="9">
        <v>1.5920000000000001</v>
      </c>
      <c r="O35" s="111" t="s">
        <v>127</v>
      </c>
      <c r="P35" s="114">
        <v>21.442330922377522</v>
      </c>
      <c r="Q35" s="114">
        <v>24.566114920897604</v>
      </c>
      <c r="R35" s="114">
        <v>20.251697505077356</v>
      </c>
      <c r="S35" s="114">
        <v>20.895342852889794</v>
      </c>
      <c r="T35" s="114">
        <v>13.835751070823868</v>
      </c>
      <c r="U35" s="114">
        <v>20.198247454413227</v>
      </c>
    </row>
    <row r="36" spans="1:21">
      <c r="A36" s="112" t="s">
        <v>128</v>
      </c>
      <c r="C36" t="s">
        <v>129</v>
      </c>
      <c r="D36" s="108" t="s">
        <v>68</v>
      </c>
      <c r="E36" s="93" t="s">
        <v>130</v>
      </c>
      <c r="F36" s="93" t="s">
        <v>15</v>
      </c>
      <c r="G36" s="109">
        <v>44930</v>
      </c>
      <c r="H36" s="109">
        <v>44958</v>
      </c>
      <c r="I36" s="9">
        <v>666.04999999998836</v>
      </c>
      <c r="J36" s="9">
        <v>23.343097365063088</v>
      </c>
      <c r="K36" s="9">
        <v>12.183244971327291</v>
      </c>
      <c r="L36" s="9">
        <v>1.1299999999999999</v>
      </c>
      <c r="O36" s="111" t="s">
        <v>122</v>
      </c>
      <c r="P36" s="114">
        <v>34.09491277769731</v>
      </c>
      <c r="Q36" s="114">
        <v>31.61381335977379</v>
      </c>
      <c r="R36" s="114"/>
      <c r="S36" s="114">
        <v>27.51663610230008</v>
      </c>
      <c r="T36" s="114">
        <v>27.861127454639519</v>
      </c>
      <c r="U36" s="114">
        <v>30.271622423602675</v>
      </c>
    </row>
    <row r="37" spans="1:21">
      <c r="A37" s="113" t="s">
        <v>131</v>
      </c>
      <c r="C37" t="s">
        <v>125</v>
      </c>
      <c r="D37" s="108" t="s">
        <v>64</v>
      </c>
      <c r="E37" s="93" t="s">
        <v>132</v>
      </c>
      <c r="F37" s="93" t="s">
        <v>15</v>
      </c>
      <c r="G37" s="109">
        <v>44930</v>
      </c>
      <c r="H37" s="109">
        <v>44958</v>
      </c>
      <c r="I37" s="9">
        <v>666.04999999998836</v>
      </c>
      <c r="J37" s="9">
        <v>44.455173035058209</v>
      </c>
      <c r="K37" s="9">
        <v>23.2020736091118</v>
      </c>
      <c r="L37" s="9">
        <v>2.1520000000000001</v>
      </c>
      <c r="O37" s="111" t="s">
        <v>133</v>
      </c>
      <c r="P37" s="114">
        <v>21.791153530684145</v>
      </c>
      <c r="Q37" s="114">
        <v>27.958773054739304</v>
      </c>
      <c r="R37" s="114">
        <v>19.72649847794202</v>
      </c>
      <c r="S37" s="114">
        <v>19.789711693398903</v>
      </c>
      <c r="T37" s="114">
        <v>16.528891323837133</v>
      </c>
      <c r="U37" s="114">
        <v>21.1590056161203</v>
      </c>
    </row>
    <row r="38" spans="1:21">
      <c r="A38" s="112" t="s">
        <v>134</v>
      </c>
      <c r="C38" t="s">
        <v>128</v>
      </c>
      <c r="D38" s="108" t="s">
        <v>135</v>
      </c>
      <c r="E38" s="93" t="s">
        <v>136</v>
      </c>
      <c r="F38" s="93" t="s">
        <v>15</v>
      </c>
      <c r="G38" s="109">
        <v>44930</v>
      </c>
      <c r="H38" s="109">
        <v>44958</v>
      </c>
      <c r="I38" s="9">
        <v>670.56666666653473</v>
      </c>
      <c r="J38" s="9">
        <v>35.53798478899143</v>
      </c>
      <c r="K38" s="9">
        <v>18.548008762521626</v>
      </c>
      <c r="L38" s="9">
        <v>1.732</v>
      </c>
      <c r="O38" s="111" t="s">
        <v>58</v>
      </c>
      <c r="P38" s="114">
        <v>37.84687179741114</v>
      </c>
      <c r="Q38" s="114">
        <v>40.862027057216146</v>
      </c>
      <c r="R38" s="114">
        <v>32.159636464768717</v>
      </c>
      <c r="S38" s="114">
        <v>33.518442356789166</v>
      </c>
      <c r="T38" s="114">
        <v>42.928654845688001</v>
      </c>
      <c r="U38" s="114">
        <v>37.463126504374635</v>
      </c>
    </row>
    <row r="39" spans="1:21">
      <c r="A39" s="113" t="s">
        <v>137</v>
      </c>
      <c r="C39" t="s">
        <v>131</v>
      </c>
      <c r="D39" s="108" t="s">
        <v>138</v>
      </c>
      <c r="E39" s="93" t="s">
        <v>139</v>
      </c>
      <c r="F39" s="93" t="s">
        <v>15</v>
      </c>
      <c r="G39" s="109">
        <v>44930</v>
      </c>
      <c r="H39" s="109">
        <v>44958</v>
      </c>
      <c r="I39" s="9">
        <v>670.51666666672099</v>
      </c>
      <c r="J39" s="9">
        <v>36.094674753296765</v>
      </c>
      <c r="K39" s="9">
        <v>18.838556760593303</v>
      </c>
      <c r="L39" s="9">
        <v>1.7589999999999999</v>
      </c>
      <c r="O39" s="111" t="s">
        <v>54</v>
      </c>
      <c r="P39" s="114">
        <v>48.763144031291496</v>
      </c>
      <c r="Q39" s="114">
        <v>51.620584833062928</v>
      </c>
      <c r="R39" s="114">
        <v>42.553608247429182</v>
      </c>
      <c r="S39" s="114">
        <v>44.937926726478672</v>
      </c>
      <c r="T39" s="114">
        <v>22.172619432498863</v>
      </c>
      <c r="U39" s="114">
        <v>42.009576654152234</v>
      </c>
    </row>
    <row r="40" spans="1:21">
      <c r="A40" s="112" t="s">
        <v>140</v>
      </c>
      <c r="C40" t="s">
        <v>134</v>
      </c>
      <c r="D40" s="108" t="s">
        <v>141</v>
      </c>
      <c r="E40" s="93" t="s">
        <v>142</v>
      </c>
      <c r="F40" s="93" t="s">
        <v>15</v>
      </c>
      <c r="G40" s="109">
        <v>44930</v>
      </c>
      <c r="H40" s="109">
        <v>44958</v>
      </c>
      <c r="I40" s="9">
        <v>670.51666666672099</v>
      </c>
      <c r="J40" s="9">
        <v>37.346394571347425</v>
      </c>
      <c r="K40" s="9">
        <v>19.49185520425231</v>
      </c>
      <c r="L40" s="9">
        <v>1.82</v>
      </c>
      <c r="O40" s="111" t="s">
        <v>143</v>
      </c>
      <c r="P40" s="114">
        <v>21.071941841682566</v>
      </c>
      <c r="Q40" s="114">
        <v>20.34004308637131</v>
      </c>
      <c r="R40" s="114">
        <v>14.484310324247378</v>
      </c>
      <c r="S40" s="114">
        <v>13.814941987306705</v>
      </c>
      <c r="T40" s="114">
        <v>10.236770000748239</v>
      </c>
      <c r="U40" s="114">
        <v>15.989601448071241</v>
      </c>
    </row>
    <row r="41" spans="1:21">
      <c r="A41" s="113" t="s">
        <v>144</v>
      </c>
      <c r="C41" t="s">
        <v>137</v>
      </c>
      <c r="D41" s="108" t="s">
        <v>56</v>
      </c>
      <c r="E41" s="93" t="s">
        <v>145</v>
      </c>
      <c r="F41" s="93" t="s">
        <v>15</v>
      </c>
      <c r="G41" s="109">
        <v>44930</v>
      </c>
      <c r="H41" s="109">
        <v>44958</v>
      </c>
      <c r="I41" s="9">
        <v>670.79999999993015</v>
      </c>
      <c r="J41" s="9">
        <v>29.085065593324433</v>
      </c>
      <c r="K41" s="9">
        <v>15.180096864991876</v>
      </c>
      <c r="L41" s="9">
        <v>1.4179999999999999</v>
      </c>
      <c r="O41" s="111" t="s">
        <v>146</v>
      </c>
      <c r="P41" s="114">
        <v>27.574763526106537</v>
      </c>
      <c r="Q41" s="114">
        <v>30.631561672321979</v>
      </c>
      <c r="R41" s="114">
        <v>24.462269850744569</v>
      </c>
      <c r="S41" s="114">
        <v>26.60127900059857</v>
      </c>
      <c r="T41" s="114">
        <v>20.416447997610508</v>
      </c>
      <c r="U41" s="114">
        <v>25.937264409476434</v>
      </c>
    </row>
    <row r="42" spans="1:21">
      <c r="A42" s="112" t="s">
        <v>147</v>
      </c>
      <c r="C42" t="s">
        <v>148</v>
      </c>
      <c r="D42" s="108" t="s">
        <v>149</v>
      </c>
      <c r="E42" s="93" t="s">
        <v>150</v>
      </c>
      <c r="F42" s="93" t="s">
        <v>15</v>
      </c>
      <c r="G42" s="109">
        <v>44930</v>
      </c>
      <c r="H42" s="109">
        <v>44958</v>
      </c>
      <c r="I42" s="9">
        <v>670.75000000011642</v>
      </c>
      <c r="J42" s="9">
        <v>48.697526649264752</v>
      </c>
      <c r="K42" s="9">
        <v>25.41624564157868</v>
      </c>
      <c r="L42" s="9">
        <v>2.3740000000000001</v>
      </c>
      <c r="O42" s="111" t="s">
        <v>36</v>
      </c>
      <c r="P42" s="114">
        <v>21.131011981380766</v>
      </c>
      <c r="Q42" s="114">
        <v>20.119630705087342</v>
      </c>
      <c r="R42" s="114">
        <v>17.891264376950531</v>
      </c>
      <c r="S42" s="114">
        <v>17.577742359268555</v>
      </c>
      <c r="T42" s="114"/>
      <c r="U42" s="114">
        <v>19.179912355671799</v>
      </c>
    </row>
    <row r="43" spans="1:21">
      <c r="A43" s="113" t="s">
        <v>151</v>
      </c>
      <c r="C43" t="s">
        <v>140</v>
      </c>
      <c r="D43" s="108" t="s">
        <v>152</v>
      </c>
      <c r="E43" s="93" t="s">
        <v>153</v>
      </c>
      <c r="F43" s="93" t="s">
        <v>15</v>
      </c>
      <c r="G43" s="109">
        <v>44930</v>
      </c>
      <c r="H43" s="109">
        <v>44958</v>
      </c>
      <c r="I43" s="9">
        <v>670.43333333329065</v>
      </c>
      <c r="J43" s="9">
        <v>44.698108685927373</v>
      </c>
      <c r="K43" s="9">
        <v>23.328866746308652</v>
      </c>
      <c r="L43" s="9">
        <v>2.1779999999999999</v>
      </c>
      <c r="O43" s="111" t="s">
        <v>154</v>
      </c>
      <c r="P43" s="114">
        <v>21.914812089880861</v>
      </c>
      <c r="Q43" s="114">
        <v>20.764188740901997</v>
      </c>
      <c r="R43" s="114">
        <v>20.859412677569246</v>
      </c>
      <c r="S43" s="114">
        <v>18.910182954035431</v>
      </c>
      <c r="T43" s="114">
        <v>14.677911250561818</v>
      </c>
      <c r="U43" s="114">
        <v>19.425301542589871</v>
      </c>
    </row>
    <row r="44" spans="1:21">
      <c r="A44" s="112" t="s">
        <v>155</v>
      </c>
      <c r="C44" t="s">
        <v>144</v>
      </c>
      <c r="D44" s="108" t="s">
        <v>156</v>
      </c>
      <c r="E44" s="93" t="s">
        <v>157</v>
      </c>
      <c r="F44" s="93" t="s">
        <v>15</v>
      </c>
      <c r="G44" s="109">
        <v>44930</v>
      </c>
      <c r="H44" s="109">
        <v>44958</v>
      </c>
      <c r="I44" s="9">
        <v>670.61666666652309</v>
      </c>
      <c r="J44" s="9">
        <v>26.548916668743413</v>
      </c>
      <c r="K44" s="9">
        <v>13.856428323978816</v>
      </c>
      <c r="L44" s="9">
        <v>1.294</v>
      </c>
      <c r="O44" s="111" t="s">
        <v>66</v>
      </c>
      <c r="P44" s="114">
        <v>31.455177143422311</v>
      </c>
      <c r="Q44" s="114">
        <v>34.315552412154254</v>
      </c>
      <c r="R44" s="114">
        <v>35.545017385603387</v>
      </c>
      <c r="S44" s="114">
        <v>28.077364402576467</v>
      </c>
      <c r="T44" s="114">
        <v>25.18868006166992</v>
      </c>
      <c r="U44" s="114">
        <v>30.91635828108527</v>
      </c>
    </row>
    <row r="45" spans="1:21">
      <c r="A45" s="113" t="s">
        <v>158</v>
      </c>
      <c r="C45" t="s">
        <v>147</v>
      </c>
      <c r="D45" s="108" t="s">
        <v>159</v>
      </c>
      <c r="E45" s="93" t="s">
        <v>160</v>
      </c>
      <c r="F45" s="93" t="s">
        <v>15</v>
      </c>
      <c r="G45" s="109">
        <v>44930</v>
      </c>
      <c r="H45" s="109">
        <v>44958</v>
      </c>
      <c r="I45" s="9">
        <v>670.61666666669771</v>
      </c>
      <c r="J45" s="9">
        <v>26.672018291620905</v>
      </c>
      <c r="K45" s="9">
        <v>13.920677605230118</v>
      </c>
      <c r="L45" s="9">
        <v>1.3</v>
      </c>
      <c r="O45" s="111" t="s">
        <v>62</v>
      </c>
      <c r="P45" s="114">
        <v>43.608652903617383</v>
      </c>
      <c r="Q45" s="114">
        <v>45.200825018607205</v>
      </c>
      <c r="R45" s="114">
        <v>22.125272380500729</v>
      </c>
      <c r="S45" s="114">
        <v>40.234305262897877</v>
      </c>
      <c r="T45" s="114">
        <v>35.888580168614602</v>
      </c>
      <c r="U45" s="114">
        <v>37.411527146847554</v>
      </c>
    </row>
    <row r="46" spans="1:21">
      <c r="A46" s="112" t="s">
        <v>161</v>
      </c>
      <c r="C46" t="s">
        <v>151</v>
      </c>
      <c r="D46" s="108" t="s">
        <v>162</v>
      </c>
      <c r="E46" s="93" t="s">
        <v>163</v>
      </c>
      <c r="F46" s="93" t="s">
        <v>15</v>
      </c>
      <c r="G46" s="109">
        <v>44930</v>
      </c>
      <c r="H46" s="109">
        <v>44958</v>
      </c>
      <c r="I46" s="9">
        <v>670.61666666669771</v>
      </c>
      <c r="J46" s="9">
        <v>25.174281879860654</v>
      </c>
      <c r="K46" s="9">
        <v>13.138978016628734</v>
      </c>
      <c r="L46" s="9">
        <v>1.2270000000000001</v>
      </c>
      <c r="O46" s="111" t="s">
        <v>70</v>
      </c>
      <c r="P46" s="114">
        <v>32.823758169931239</v>
      </c>
      <c r="Q46" s="114">
        <v>31.5710916987201</v>
      </c>
      <c r="R46" s="114">
        <v>25.227612708379336</v>
      </c>
      <c r="S46" s="114">
        <v>24.35281606345918</v>
      </c>
      <c r="T46" s="114">
        <v>17.718446616431621</v>
      </c>
      <c r="U46" s="114">
        <v>26.338745051384297</v>
      </c>
    </row>
    <row r="47" spans="1:21">
      <c r="A47" s="113" t="s">
        <v>164</v>
      </c>
      <c r="C47" t="s">
        <v>165</v>
      </c>
      <c r="D47" s="108" t="s">
        <v>124</v>
      </c>
      <c r="E47" s="93" t="s">
        <v>166</v>
      </c>
      <c r="F47" s="93" t="s">
        <v>15</v>
      </c>
      <c r="G47" s="109">
        <v>44930</v>
      </c>
      <c r="H47" s="109">
        <v>44958</v>
      </c>
      <c r="I47" s="9">
        <v>670.59999999997672</v>
      </c>
      <c r="J47" s="9">
        <v>31.555833581868082</v>
      </c>
      <c r="K47" s="9">
        <v>16.469641744190024</v>
      </c>
      <c r="L47" s="9">
        <v>1.538</v>
      </c>
      <c r="O47" s="111" t="s">
        <v>167</v>
      </c>
      <c r="P47" s="114">
        <v>22.26198334782827</v>
      </c>
      <c r="Q47" s="114">
        <v>20.459656845755077</v>
      </c>
      <c r="R47" s="114">
        <v>20.989975330257607</v>
      </c>
      <c r="S47" s="114">
        <v>22.32959315730368</v>
      </c>
      <c r="T47" s="114">
        <v>14.738849103588647</v>
      </c>
      <c r="U47" s="114">
        <v>20.156011556946659</v>
      </c>
    </row>
    <row r="48" spans="1:21">
      <c r="A48" s="112" t="s">
        <v>168</v>
      </c>
      <c r="C48" t="s">
        <v>158</v>
      </c>
      <c r="D48" s="108" t="s">
        <v>143</v>
      </c>
      <c r="E48" s="93" t="s">
        <v>169</v>
      </c>
      <c r="F48" s="93" t="s">
        <v>15</v>
      </c>
      <c r="G48" s="109">
        <v>44930</v>
      </c>
      <c r="H48" s="109">
        <v>44958</v>
      </c>
      <c r="I48" s="9">
        <v>670.58333333325572</v>
      </c>
      <c r="J48" s="9">
        <v>21.071941841682566</v>
      </c>
      <c r="K48" s="9">
        <v>10.997881963299879</v>
      </c>
      <c r="L48" s="9">
        <v>1.0269999999999999</v>
      </c>
      <c r="O48" s="111" t="s">
        <v>170</v>
      </c>
      <c r="P48" s="114">
        <v>20.969352056664047</v>
      </c>
      <c r="Q48" s="114">
        <v>23.218951225552214</v>
      </c>
      <c r="R48" s="114">
        <v>20.875006764285928</v>
      </c>
      <c r="S48" s="114">
        <v>22.657066567499172</v>
      </c>
      <c r="T48" s="114">
        <v>14.122160856572888</v>
      </c>
      <c r="U48" s="114">
        <v>20.368507494114848</v>
      </c>
    </row>
    <row r="49" spans="1:21">
      <c r="A49" s="113" t="s">
        <v>171</v>
      </c>
      <c r="C49" t="s">
        <v>161</v>
      </c>
      <c r="D49" s="108" t="s">
        <v>95</v>
      </c>
      <c r="E49" s="93" t="s">
        <v>172</v>
      </c>
      <c r="F49" s="93" t="s">
        <v>15</v>
      </c>
      <c r="G49" s="109">
        <v>44930</v>
      </c>
      <c r="H49" s="109">
        <v>44958</v>
      </c>
      <c r="I49" s="9">
        <v>670.54999999998836</v>
      </c>
      <c r="J49" s="9">
        <v>22.201533069868407</v>
      </c>
      <c r="K49" s="9">
        <v>11.587438971747604</v>
      </c>
      <c r="L49" s="9">
        <v>1.0820000000000001</v>
      </c>
      <c r="O49" s="111" t="s">
        <v>173</v>
      </c>
      <c r="P49" s="114">
        <v>21.728516465766152</v>
      </c>
      <c r="Q49" s="114">
        <v>24.240912106958564</v>
      </c>
      <c r="R49" s="114">
        <v>20.250891691864037</v>
      </c>
      <c r="S49" s="114">
        <v>0.6344797322425243</v>
      </c>
      <c r="T49" s="114">
        <v>35.665136952189172</v>
      </c>
      <c r="U49" s="114">
        <v>20.503987389804088</v>
      </c>
    </row>
    <row r="50" spans="1:21">
      <c r="A50" s="112" t="s">
        <v>174</v>
      </c>
      <c r="C50" t="s">
        <v>164</v>
      </c>
      <c r="D50" s="108" t="s">
        <v>175</v>
      </c>
      <c r="E50" s="93" t="s">
        <v>176</v>
      </c>
      <c r="F50" s="93" t="s">
        <v>15</v>
      </c>
      <c r="G50" s="109">
        <v>44930</v>
      </c>
      <c r="H50" s="109">
        <v>44958</v>
      </c>
      <c r="I50" s="9">
        <v>670.54999999998836</v>
      </c>
      <c r="J50" s="9">
        <v>39.211764969055935</v>
      </c>
      <c r="K50" s="9">
        <v>20.465430568400802</v>
      </c>
      <c r="L50" s="9">
        <v>1.911</v>
      </c>
      <c r="O50" s="111" t="s">
        <v>149</v>
      </c>
      <c r="P50" s="114">
        <v>48.697526649264752</v>
      </c>
      <c r="Q50" s="114"/>
      <c r="R50" s="114">
        <v>49.586273128804372</v>
      </c>
      <c r="S50" s="114"/>
      <c r="T50" s="114">
        <v>34.651942113890925</v>
      </c>
      <c r="U50" s="114">
        <v>44.311913963986683</v>
      </c>
    </row>
    <row r="51" spans="1:21">
      <c r="A51" s="113" t="s">
        <v>177</v>
      </c>
      <c r="C51" t="s">
        <v>168</v>
      </c>
      <c r="D51" s="108" t="s">
        <v>42</v>
      </c>
      <c r="E51" s="93" t="s">
        <v>178</v>
      </c>
      <c r="F51" s="93" t="s">
        <v>15</v>
      </c>
      <c r="G51" s="109">
        <v>44930</v>
      </c>
      <c r="H51" s="109">
        <v>44958</v>
      </c>
      <c r="I51" s="9">
        <v>670.56666666670935</v>
      </c>
      <c r="J51" s="9">
        <v>23.267941541977937</v>
      </c>
      <c r="K51" s="9">
        <v>12.144019593934205</v>
      </c>
      <c r="L51" s="9">
        <v>1.1339999999999999</v>
      </c>
      <c r="O51" s="111" t="s">
        <v>152</v>
      </c>
      <c r="P51" s="114">
        <v>44.698108685927373</v>
      </c>
      <c r="Q51" s="114">
        <v>45.5284318918835</v>
      </c>
      <c r="R51" s="114">
        <v>39.707897595036016</v>
      </c>
      <c r="S51" s="114">
        <v>39.211052331491523</v>
      </c>
      <c r="T51" s="114">
        <v>35.355912452374255</v>
      </c>
      <c r="U51" s="114">
        <v>40.900280591342536</v>
      </c>
    </row>
    <row r="52" spans="1:21">
      <c r="A52" s="112" t="s">
        <v>179</v>
      </c>
      <c r="C52" t="s">
        <v>180</v>
      </c>
      <c r="D52" s="108" t="s">
        <v>120</v>
      </c>
      <c r="E52" s="93" t="s">
        <v>181</v>
      </c>
      <c r="F52" s="93" t="s">
        <v>15</v>
      </c>
      <c r="G52" s="109">
        <v>44930</v>
      </c>
      <c r="H52" s="109">
        <v>44958</v>
      </c>
      <c r="I52" s="9">
        <v>670.59999999997672</v>
      </c>
      <c r="J52" s="9">
        <v>36.603125559201985</v>
      </c>
      <c r="K52" s="9">
        <v>19.103927744886214</v>
      </c>
      <c r="L52" s="9">
        <v>1.784</v>
      </c>
      <c r="O52" s="111" t="s">
        <v>135</v>
      </c>
      <c r="P52" s="114">
        <v>35.53798478899143</v>
      </c>
      <c r="Q52" s="114">
        <v>40.774981050755663</v>
      </c>
      <c r="R52" s="114">
        <v>34.904401885324674</v>
      </c>
      <c r="S52" s="114">
        <v>34.462342990378218</v>
      </c>
      <c r="T52" s="114">
        <v>27.389238389169471</v>
      </c>
      <c r="U52" s="114">
        <v>34.613789820923884</v>
      </c>
    </row>
    <row r="53" spans="1:21">
      <c r="A53" s="113" t="s">
        <v>182</v>
      </c>
      <c r="C53" t="s">
        <v>174</v>
      </c>
      <c r="D53" s="108" t="s">
        <v>167</v>
      </c>
      <c r="E53" s="93" t="s">
        <v>183</v>
      </c>
      <c r="F53" s="93" t="s">
        <v>15</v>
      </c>
      <c r="G53" s="109">
        <v>44930</v>
      </c>
      <c r="H53" s="109">
        <v>44958</v>
      </c>
      <c r="I53" s="9">
        <v>670.58333333343035</v>
      </c>
      <c r="J53" s="9">
        <v>22.26198334782827</v>
      </c>
      <c r="K53" s="9">
        <v>11.618989221204734</v>
      </c>
      <c r="L53" s="9">
        <v>1.085</v>
      </c>
      <c r="O53" s="111" t="s">
        <v>138</v>
      </c>
      <c r="P53" s="114">
        <v>36.094674753296765</v>
      </c>
      <c r="Q53" s="114">
        <v>39.588948502639404</v>
      </c>
      <c r="R53" s="114">
        <v>34.034254519415825</v>
      </c>
      <c r="S53" s="114">
        <v>34.421389522772301</v>
      </c>
      <c r="T53" s="114">
        <v>26.135867390115205</v>
      </c>
      <c r="U53" s="114">
        <v>34.055026937647902</v>
      </c>
    </row>
    <row r="54" spans="1:21">
      <c r="A54" s="112" t="s">
        <v>184</v>
      </c>
      <c r="C54" t="s">
        <v>177</v>
      </c>
      <c r="D54" s="108" t="s">
        <v>170</v>
      </c>
      <c r="E54" s="93" t="s">
        <v>185</v>
      </c>
      <c r="F54" s="93" t="s">
        <v>15</v>
      </c>
      <c r="G54" s="109">
        <v>44930</v>
      </c>
      <c r="H54" s="109">
        <v>44958</v>
      </c>
      <c r="I54" s="9">
        <v>670.58333333343035</v>
      </c>
      <c r="J54" s="9">
        <v>20.969352056664047</v>
      </c>
      <c r="K54" s="9">
        <v>10.94433823416704</v>
      </c>
      <c r="L54" s="9">
        <v>1.022</v>
      </c>
      <c r="O54" s="111" t="s">
        <v>141</v>
      </c>
      <c r="P54" s="114">
        <v>37.346394571347425</v>
      </c>
      <c r="Q54" s="114">
        <v>39.179971761909655</v>
      </c>
      <c r="R54" s="114">
        <v>34.231269017364582</v>
      </c>
      <c r="S54" s="114">
        <v>35.260935608693579</v>
      </c>
      <c r="T54" s="114">
        <v>26.361885111249261</v>
      </c>
      <c r="U54" s="114">
        <v>34.476091214112898</v>
      </c>
    </row>
    <row r="55" spans="1:21">
      <c r="A55" s="113" t="s">
        <v>186</v>
      </c>
      <c r="C55" t="s">
        <v>179</v>
      </c>
      <c r="D55" s="108" t="s">
        <v>173</v>
      </c>
      <c r="E55" s="93" t="s">
        <v>187</v>
      </c>
      <c r="F55" s="93" t="s">
        <v>15</v>
      </c>
      <c r="G55" s="109">
        <v>44930</v>
      </c>
      <c r="H55" s="109">
        <v>44958</v>
      </c>
      <c r="I55" s="9">
        <v>670.58333333325572</v>
      </c>
      <c r="J55" s="9">
        <v>21.728516465766152</v>
      </c>
      <c r="K55" s="9">
        <v>11.340561829731813</v>
      </c>
      <c r="L55" s="9">
        <v>1.0589999999999999</v>
      </c>
      <c r="O55" s="111" t="s">
        <v>188</v>
      </c>
      <c r="P55" s="114">
        <v>30.67510811751859</v>
      </c>
      <c r="Q55" s="114">
        <v>31.713028885421984</v>
      </c>
      <c r="R55" s="114">
        <v>21.388834099455561</v>
      </c>
      <c r="S55" s="114">
        <v>20.052774817202792</v>
      </c>
      <c r="T55" s="114">
        <v>15.729466998754214</v>
      </c>
      <c r="U55" s="114">
        <v>23.911842583670627</v>
      </c>
    </row>
    <row r="56" spans="1:21">
      <c r="A56" s="112" t="s">
        <v>189</v>
      </c>
      <c r="C56" t="s">
        <v>182</v>
      </c>
      <c r="D56" s="108" t="s">
        <v>127</v>
      </c>
      <c r="E56" s="93" t="s">
        <v>190</v>
      </c>
      <c r="F56" s="93" t="s">
        <v>15</v>
      </c>
      <c r="G56" s="109">
        <v>44930</v>
      </c>
      <c r="H56" s="109">
        <v>44958</v>
      </c>
      <c r="I56" s="9">
        <v>670.54999999998836</v>
      </c>
      <c r="J56" s="9">
        <v>21.442330922377522</v>
      </c>
      <c r="K56" s="9">
        <v>11.191195679737747</v>
      </c>
      <c r="L56" s="9">
        <v>1.0449999999999999</v>
      </c>
      <c r="O56" s="111" t="s">
        <v>97</v>
      </c>
      <c r="P56" s="114">
        <v>32.481467917148656</v>
      </c>
      <c r="Q56" s="114">
        <v>32.861897321428572</v>
      </c>
      <c r="R56" s="114">
        <v>23.947011949023029</v>
      </c>
      <c r="S56" s="114">
        <v>26.84483307308815</v>
      </c>
      <c r="T56" s="114">
        <v>19.57599392869081</v>
      </c>
      <c r="U56" s="114">
        <v>27.142240837875846</v>
      </c>
    </row>
    <row r="57" spans="1:21">
      <c r="A57" s="113" t="s">
        <v>191</v>
      </c>
      <c r="C57" t="s">
        <v>184</v>
      </c>
      <c r="D57" s="108" t="s">
        <v>154</v>
      </c>
      <c r="E57" s="93" t="s">
        <v>192</v>
      </c>
      <c r="F57" s="93" t="s">
        <v>15</v>
      </c>
      <c r="G57" s="109">
        <v>44930</v>
      </c>
      <c r="H57" s="109">
        <v>44958</v>
      </c>
      <c r="I57" s="9">
        <v>670.53333333326736</v>
      </c>
      <c r="J57" s="9">
        <v>21.914812089880861</v>
      </c>
      <c r="K57" s="9">
        <v>11.437793366326128</v>
      </c>
      <c r="L57" s="9">
        <v>1.0680000000000001</v>
      </c>
      <c r="O57" s="111" t="s">
        <v>156</v>
      </c>
      <c r="P57" s="114">
        <v>26.548916668743413</v>
      </c>
      <c r="Q57" s="114">
        <v>26.293296678797287</v>
      </c>
      <c r="R57" s="114">
        <v>20.245252794462601</v>
      </c>
      <c r="S57" s="114">
        <v>21.612709242364268</v>
      </c>
      <c r="T57" s="114">
        <v>16.094761715054684</v>
      </c>
      <c r="U57" s="114">
        <v>22.158987419884454</v>
      </c>
    </row>
    <row r="58" spans="1:21">
      <c r="A58" s="112" t="s">
        <v>193</v>
      </c>
      <c r="C58" t="s">
        <v>186</v>
      </c>
      <c r="D58" s="108" t="s">
        <v>133</v>
      </c>
      <c r="E58" s="93" t="s">
        <v>194</v>
      </c>
      <c r="F58" s="93" t="s">
        <v>15</v>
      </c>
      <c r="G58" s="109">
        <v>44930</v>
      </c>
      <c r="H58" s="109">
        <v>44958</v>
      </c>
      <c r="I58" s="9">
        <v>670.54999999998836</v>
      </c>
      <c r="J58" s="9">
        <v>21.791153530684145</v>
      </c>
      <c r="K58" s="9">
        <v>11.373253408499032</v>
      </c>
      <c r="L58" s="9">
        <v>1.0620000000000001</v>
      </c>
      <c r="O58" s="111" t="s">
        <v>159</v>
      </c>
      <c r="P58" s="114">
        <v>26.672018291620905</v>
      </c>
      <c r="Q58" s="114">
        <v>29.748636600046641</v>
      </c>
      <c r="R58" s="114">
        <v>19.769087075858046</v>
      </c>
      <c r="S58" s="114">
        <v>22.329039567632019</v>
      </c>
      <c r="T58" s="114">
        <v>16.46475623723985</v>
      </c>
      <c r="U58" s="114">
        <v>22.996707554479492</v>
      </c>
    </row>
    <row r="59" spans="1:21">
      <c r="A59" s="113" t="s">
        <v>195</v>
      </c>
      <c r="C59" t="s">
        <v>189</v>
      </c>
      <c r="D59" s="108" t="s">
        <v>30</v>
      </c>
      <c r="E59" s="93" t="s">
        <v>196</v>
      </c>
      <c r="F59" s="93" t="s">
        <v>15</v>
      </c>
      <c r="G59" s="109">
        <v>44930</v>
      </c>
      <c r="H59" s="109">
        <v>44958</v>
      </c>
      <c r="I59" s="9">
        <v>670.56666666653473</v>
      </c>
      <c r="J59" s="9">
        <v>12.270043247007434</v>
      </c>
      <c r="K59" s="9">
        <v>6.403989168584256</v>
      </c>
      <c r="L59" s="9">
        <v>0.59799999999999998</v>
      </c>
      <c r="O59" s="111" t="s">
        <v>162</v>
      </c>
      <c r="P59" s="114">
        <v>25.174281879860654</v>
      </c>
      <c r="Q59" s="114">
        <v>25.414127349730567</v>
      </c>
      <c r="R59" s="114">
        <v>20.590062452762449</v>
      </c>
      <c r="S59" s="114">
        <v>22.062974018246855</v>
      </c>
      <c r="T59" s="114">
        <v>16.300314227379776</v>
      </c>
      <c r="U59" s="114">
        <v>21.908351985596063</v>
      </c>
    </row>
    <row r="60" spans="1:21">
      <c r="A60" s="112" t="s">
        <v>197</v>
      </c>
      <c r="C60" t="s">
        <v>191</v>
      </c>
      <c r="D60" s="108" t="s">
        <v>60</v>
      </c>
      <c r="E60" s="93" t="s">
        <v>198</v>
      </c>
      <c r="F60" s="93" t="s">
        <v>15</v>
      </c>
      <c r="G60" s="109">
        <v>44930</v>
      </c>
      <c r="H60" s="109">
        <v>44958</v>
      </c>
      <c r="I60" s="9">
        <v>670.56666666670935</v>
      </c>
      <c r="J60" s="9">
        <v>28.623261420687147</v>
      </c>
      <c r="K60" s="9">
        <v>14.939071722696841</v>
      </c>
      <c r="L60" s="9">
        <v>1.395</v>
      </c>
      <c r="O60" s="111" t="s">
        <v>118</v>
      </c>
      <c r="P60" s="114">
        <v>32.00164997639304</v>
      </c>
      <c r="Q60" s="114">
        <v>31.982129631926494</v>
      </c>
      <c r="R60" s="114">
        <v>25.272135341035355</v>
      </c>
      <c r="S60" s="114">
        <v>22.791295383016159</v>
      </c>
      <c r="T60" s="114">
        <v>19.498679907413642</v>
      </c>
      <c r="U60" s="114">
        <v>26.309178047956937</v>
      </c>
    </row>
    <row r="61" spans="1:21">
      <c r="C61" t="s">
        <v>193</v>
      </c>
      <c r="D61" s="108" t="s">
        <v>188</v>
      </c>
      <c r="E61" s="93" t="s">
        <v>199</v>
      </c>
      <c r="F61" s="93" t="s">
        <v>15</v>
      </c>
      <c r="G61" s="109">
        <v>44930</v>
      </c>
      <c r="H61" s="109">
        <v>44958</v>
      </c>
      <c r="I61" s="9">
        <v>670.56666666653473</v>
      </c>
      <c r="J61" s="9">
        <v>30.67510811751859</v>
      </c>
      <c r="K61" s="9">
        <v>16.009972921460644</v>
      </c>
      <c r="L61" s="9">
        <v>1.4950000000000001</v>
      </c>
      <c r="O61" s="111" t="s">
        <v>44</v>
      </c>
      <c r="P61" s="114">
        <v>30.454434265901259</v>
      </c>
      <c r="Q61" s="114">
        <v>28.379282186209426</v>
      </c>
      <c r="R61" s="114">
        <v>22.547225091368652</v>
      </c>
      <c r="S61" s="114">
        <v>20.545390907739662</v>
      </c>
      <c r="T61" s="114">
        <v>15.521219597116044</v>
      </c>
      <c r="U61" s="114">
        <v>23.489510409667009</v>
      </c>
    </row>
    <row r="62" spans="1:21">
      <c r="C62" t="s">
        <v>195</v>
      </c>
      <c r="D62" s="108" t="s">
        <v>76</v>
      </c>
      <c r="E62" s="93" t="s">
        <v>200</v>
      </c>
      <c r="F62" s="93" t="s">
        <v>15</v>
      </c>
      <c r="G62" s="109">
        <v>44930</v>
      </c>
      <c r="H62" s="109">
        <v>44958</v>
      </c>
      <c r="I62" s="9">
        <v>670.58333333325572</v>
      </c>
      <c r="J62" s="9">
        <v>28.314780663604616</v>
      </c>
      <c r="K62" s="9">
        <v>14.778069239877148</v>
      </c>
      <c r="L62" s="9">
        <v>1.38</v>
      </c>
      <c r="O62" s="111" t="s">
        <v>175</v>
      </c>
      <c r="P62" s="114">
        <v>39.211764969055935</v>
      </c>
      <c r="Q62" s="114">
        <v>36.017468429648858</v>
      </c>
      <c r="R62" s="114">
        <v>30.265968171874693</v>
      </c>
      <c r="S62" s="114">
        <v>27.507766455933957</v>
      </c>
      <c r="T62" s="114">
        <v>25.345255845219452</v>
      </c>
      <c r="U62" s="114">
        <v>31.669644774346573</v>
      </c>
    </row>
    <row r="63" spans="1:21">
      <c r="C63" t="s">
        <v>197</v>
      </c>
      <c r="D63" s="108" t="s">
        <v>146</v>
      </c>
      <c r="E63" s="93" t="s">
        <v>201</v>
      </c>
      <c r="F63" s="93" t="s">
        <v>15</v>
      </c>
      <c r="G63" s="109">
        <v>44930</v>
      </c>
      <c r="H63" s="109">
        <v>44958</v>
      </c>
      <c r="I63" s="9">
        <v>670.61666666669771</v>
      </c>
      <c r="J63" s="9">
        <v>27.574763526106537</v>
      </c>
      <c r="K63" s="9">
        <v>14.391839001099445</v>
      </c>
      <c r="L63" s="9">
        <v>1.3440000000000001</v>
      </c>
      <c r="O63" s="111" t="s">
        <v>40</v>
      </c>
      <c r="P63" s="114">
        <v>22.229537752675771</v>
      </c>
      <c r="Q63" s="114">
        <v>20.68000347576066</v>
      </c>
      <c r="R63" s="114">
        <v>14.096944185213903</v>
      </c>
      <c r="S63" s="114">
        <v>14.469872570408651</v>
      </c>
      <c r="T63" s="114">
        <v>11.47467140761383</v>
      </c>
      <c r="U63" s="114">
        <v>16.590205878334565</v>
      </c>
    </row>
    <row r="64" spans="1:21">
      <c r="A64" t="s">
        <v>12</v>
      </c>
      <c r="C64" t="s">
        <v>12</v>
      </c>
      <c r="D64" t="s">
        <v>13</v>
      </c>
      <c r="E64" t="s">
        <v>202</v>
      </c>
      <c r="F64" s="93" t="s">
        <v>203</v>
      </c>
      <c r="G64" s="109">
        <v>44958</v>
      </c>
      <c r="H64" s="109">
        <v>44986</v>
      </c>
      <c r="I64" s="9">
        <v>671.41666666668607</v>
      </c>
      <c r="J64" s="9">
        <v>35.59545686980163</v>
      </c>
      <c r="K64" s="9">
        <v>18.578004629332792</v>
      </c>
      <c r="L64" s="9">
        <v>1.7370000000000001</v>
      </c>
      <c r="O64" s="111" t="s">
        <v>107</v>
      </c>
      <c r="P64" s="114">
        <v>31.530614283586502</v>
      </c>
      <c r="Q64" s="114">
        <v>30.456537326754415</v>
      </c>
      <c r="R64" s="114">
        <v>25.973077978637647</v>
      </c>
      <c r="S64" s="114">
        <v>23.816604952044752</v>
      </c>
      <c r="T64" s="114">
        <v>24.009360865778632</v>
      </c>
      <c r="U64" s="114">
        <v>27.157239081360387</v>
      </c>
    </row>
    <row r="65" spans="1:21">
      <c r="A65" t="s">
        <v>23</v>
      </c>
      <c r="C65" t="s">
        <v>23</v>
      </c>
      <c r="D65" t="s">
        <v>24</v>
      </c>
      <c r="E65" t="s">
        <v>204</v>
      </c>
      <c r="F65" s="93" t="s">
        <v>203</v>
      </c>
      <c r="G65" s="109">
        <v>44958</v>
      </c>
      <c r="H65" s="109">
        <v>44986</v>
      </c>
      <c r="I65" s="9">
        <v>671.49999999994179</v>
      </c>
      <c r="J65" s="9">
        <v>35.222220402087942</v>
      </c>
      <c r="K65" s="9">
        <v>18.383204802759888</v>
      </c>
      <c r="L65" s="9">
        <v>1.7190000000000001</v>
      </c>
      <c r="O65" s="111" t="s">
        <v>22</v>
      </c>
      <c r="P65" s="114">
        <v>30.847098169436126</v>
      </c>
      <c r="Q65" s="114">
        <v>31.129154131215465</v>
      </c>
      <c r="R65" s="114">
        <v>25.302561382957386</v>
      </c>
      <c r="S65" s="114">
        <v>24.814765928003542</v>
      </c>
      <c r="T65" s="114">
        <v>21.438895318814748</v>
      </c>
      <c r="U65" s="114">
        <v>26.753183936816573</v>
      </c>
    </row>
    <row r="66" spans="1:21">
      <c r="A66" t="s">
        <v>27</v>
      </c>
      <c r="C66" t="s">
        <v>27</v>
      </c>
      <c r="D66" t="s">
        <v>28</v>
      </c>
      <c r="E66" t="s">
        <v>205</v>
      </c>
      <c r="F66" s="93" t="s">
        <v>203</v>
      </c>
      <c r="G66" s="109">
        <v>44958</v>
      </c>
      <c r="H66" s="109">
        <v>44986</v>
      </c>
      <c r="I66" s="9">
        <v>671.51666666666279</v>
      </c>
      <c r="J66" s="9">
        <v>33.541212181380651</v>
      </c>
      <c r="K66" s="9">
        <v>17.505851869196583</v>
      </c>
      <c r="L66" s="9">
        <v>1.637</v>
      </c>
    </row>
    <row r="67" spans="1:21">
      <c r="A67" t="s">
        <v>31</v>
      </c>
      <c r="C67" t="s">
        <v>31</v>
      </c>
      <c r="D67" t="s">
        <v>32</v>
      </c>
      <c r="E67" t="s">
        <v>206</v>
      </c>
      <c r="F67" s="93" t="s">
        <v>203</v>
      </c>
      <c r="G67" s="109">
        <v>44958</v>
      </c>
      <c r="H67" s="109">
        <v>44986</v>
      </c>
      <c r="I67" s="9">
        <v>671.49999999994179</v>
      </c>
      <c r="J67" s="9">
        <v>33.562534623979083</v>
      </c>
      <c r="K67" s="9">
        <v>17.516980492682194</v>
      </c>
      <c r="L67" s="9">
        <v>1.6379999999999999</v>
      </c>
    </row>
    <row r="68" spans="1:21">
      <c r="A68" t="s">
        <v>35</v>
      </c>
      <c r="C68" t="s">
        <v>35</v>
      </c>
      <c r="D68" t="s">
        <v>36</v>
      </c>
      <c r="E68" t="s">
        <v>207</v>
      </c>
      <c r="F68" s="93" t="s">
        <v>203</v>
      </c>
      <c r="G68" s="109">
        <v>44958</v>
      </c>
      <c r="H68" s="109">
        <v>44986</v>
      </c>
      <c r="I68" s="9">
        <v>671.54999999993015</v>
      </c>
      <c r="J68" s="9">
        <v>20.119630705087342</v>
      </c>
      <c r="K68" s="9">
        <v>10.500851098688592</v>
      </c>
      <c r="L68" s="9">
        <v>0.98199999999999998</v>
      </c>
    </row>
    <row r="69" spans="1:21">
      <c r="A69" t="s">
        <v>39</v>
      </c>
      <c r="C69" t="s">
        <v>39</v>
      </c>
      <c r="D69" t="s">
        <v>40</v>
      </c>
      <c r="E69" t="s">
        <v>208</v>
      </c>
      <c r="F69" s="93" t="s">
        <v>203</v>
      </c>
      <c r="G69" s="109">
        <v>44958</v>
      </c>
      <c r="H69" s="109">
        <v>44986</v>
      </c>
      <c r="I69" s="9">
        <v>671.31666666653473</v>
      </c>
      <c r="J69" s="9">
        <v>20.68000347576066</v>
      </c>
      <c r="K69" s="9">
        <v>10.793321229520178</v>
      </c>
      <c r="L69" s="9">
        <v>1.0089999999999999</v>
      </c>
    </row>
    <row r="70" spans="1:21">
      <c r="A70" t="s">
        <v>43</v>
      </c>
      <c r="C70" t="s">
        <v>43</v>
      </c>
      <c r="D70" t="s">
        <v>44</v>
      </c>
      <c r="E70" t="s">
        <v>209</v>
      </c>
      <c r="F70" s="93" t="s">
        <v>203</v>
      </c>
      <c r="G70" s="109">
        <v>44958</v>
      </c>
      <c r="H70" s="109">
        <v>44986</v>
      </c>
      <c r="I70" s="9">
        <v>671.4833333332208</v>
      </c>
      <c r="J70" s="9">
        <v>28.379282186209426</v>
      </c>
      <c r="K70" s="9">
        <v>14.811733917645839</v>
      </c>
      <c r="L70" s="9">
        <v>1.385</v>
      </c>
    </row>
    <row r="71" spans="1:21">
      <c r="A71" t="s">
        <v>47</v>
      </c>
      <c r="C71" t="s">
        <v>47</v>
      </c>
      <c r="D71" t="s">
        <v>34</v>
      </c>
      <c r="E71" t="s">
        <v>210</v>
      </c>
      <c r="F71" s="93" t="s">
        <v>203</v>
      </c>
      <c r="G71" s="109">
        <v>44958</v>
      </c>
      <c r="H71" s="109">
        <v>44986</v>
      </c>
      <c r="I71" s="9">
        <v>671.38333333324408</v>
      </c>
      <c r="J71" s="9">
        <v>31.723951046351313</v>
      </c>
      <c r="K71" s="9">
        <v>16.557385723565403</v>
      </c>
      <c r="L71" s="9">
        <v>1.548</v>
      </c>
    </row>
    <row r="72" spans="1:21">
      <c r="A72" t="s">
        <v>50</v>
      </c>
      <c r="C72" t="s">
        <v>50</v>
      </c>
      <c r="D72" t="s">
        <v>38</v>
      </c>
      <c r="E72" t="s">
        <v>211</v>
      </c>
      <c r="F72" s="93" t="s">
        <v>203</v>
      </c>
      <c r="G72" s="109">
        <v>44958</v>
      </c>
      <c r="H72" s="109">
        <v>44986</v>
      </c>
      <c r="I72" s="9">
        <v>671.44999999995343</v>
      </c>
      <c r="J72" s="9">
        <v>44.097651351555669</v>
      </c>
      <c r="K72" s="9">
        <v>23.015475653212771</v>
      </c>
      <c r="L72" s="9">
        <v>2.1520000000000001</v>
      </c>
    </row>
    <row r="73" spans="1:21">
      <c r="A73" t="s">
        <v>53</v>
      </c>
      <c r="C73" t="s">
        <v>53</v>
      </c>
      <c r="D73" t="s">
        <v>54</v>
      </c>
      <c r="E73" t="s">
        <v>212</v>
      </c>
      <c r="F73" s="93" t="s">
        <v>203</v>
      </c>
      <c r="G73" s="109">
        <v>44958</v>
      </c>
      <c r="H73" s="109">
        <v>44986</v>
      </c>
      <c r="I73" s="9">
        <v>671.41666666668607</v>
      </c>
      <c r="J73" s="9">
        <v>51.620584833062928</v>
      </c>
      <c r="K73" s="9">
        <v>26.941850121640361</v>
      </c>
      <c r="L73" s="9">
        <v>2.5190000000000001</v>
      </c>
    </row>
    <row r="74" spans="1:21">
      <c r="A74" t="s">
        <v>57</v>
      </c>
      <c r="C74" t="s">
        <v>57</v>
      </c>
      <c r="D74" t="s">
        <v>58</v>
      </c>
      <c r="E74" t="s">
        <v>213</v>
      </c>
      <c r="F74" s="93" t="s">
        <v>203</v>
      </c>
      <c r="G74" s="109">
        <v>44958</v>
      </c>
      <c r="H74" s="109">
        <v>44986</v>
      </c>
      <c r="I74" s="9">
        <v>671.41666666668607</v>
      </c>
      <c r="J74" s="9">
        <v>40.862027057216146</v>
      </c>
      <c r="K74" s="9">
        <v>21.32673645992492</v>
      </c>
      <c r="L74" s="9">
        <v>1.994</v>
      </c>
    </row>
    <row r="75" spans="1:21">
      <c r="A75" t="s">
        <v>61</v>
      </c>
      <c r="C75" t="s">
        <v>61</v>
      </c>
      <c r="D75" t="s">
        <v>62</v>
      </c>
      <c r="E75" t="s">
        <v>214</v>
      </c>
      <c r="F75" s="93" t="s">
        <v>203</v>
      </c>
      <c r="G75" s="109">
        <v>44958</v>
      </c>
      <c r="H75" s="109">
        <v>44986</v>
      </c>
      <c r="I75" s="9">
        <v>671.50000000011642</v>
      </c>
      <c r="J75" s="9">
        <v>45.200825018607205</v>
      </c>
      <c r="K75" s="9">
        <v>23.591244790504806</v>
      </c>
      <c r="L75" s="9">
        <v>2.206</v>
      </c>
    </row>
    <row r="76" spans="1:21">
      <c r="A76" t="s">
        <v>65</v>
      </c>
      <c r="C76" t="s">
        <v>65</v>
      </c>
      <c r="D76" t="s">
        <v>66</v>
      </c>
      <c r="E76" t="s">
        <v>215</v>
      </c>
      <c r="F76" s="93" t="s">
        <v>203</v>
      </c>
      <c r="G76" s="109">
        <v>44958</v>
      </c>
      <c r="H76" s="109">
        <v>44986</v>
      </c>
      <c r="I76" s="9">
        <v>671.59999999991851</v>
      </c>
      <c r="J76" s="9">
        <v>34.315552412154254</v>
      </c>
      <c r="K76" s="9">
        <v>17.909996039746481</v>
      </c>
      <c r="L76" s="9">
        <v>1.675</v>
      </c>
    </row>
    <row r="77" spans="1:21">
      <c r="A77" t="s">
        <v>69</v>
      </c>
      <c r="C77" t="s">
        <v>69</v>
      </c>
      <c r="D77" t="s">
        <v>70</v>
      </c>
      <c r="E77" t="s">
        <v>216</v>
      </c>
      <c r="F77" s="93" t="s">
        <v>203</v>
      </c>
      <c r="G77" s="109">
        <v>44958</v>
      </c>
      <c r="H77" s="109">
        <v>44986</v>
      </c>
      <c r="I77" s="9">
        <v>671.58333333337214</v>
      </c>
      <c r="J77" s="9">
        <v>31.5710916987201</v>
      </c>
      <c r="K77" s="9">
        <v>16.477605270730741</v>
      </c>
      <c r="L77" s="9">
        <v>1.5409999999999999</v>
      </c>
    </row>
    <row r="78" spans="1:21">
      <c r="A78" t="s">
        <v>73</v>
      </c>
      <c r="C78" t="s">
        <v>73</v>
      </c>
      <c r="D78" t="s">
        <v>74</v>
      </c>
      <c r="E78" t="s">
        <v>217</v>
      </c>
      <c r="F78" s="93" t="s">
        <v>203</v>
      </c>
      <c r="G78" s="109">
        <v>44958</v>
      </c>
      <c r="H78" s="109">
        <v>44986</v>
      </c>
      <c r="I78" s="9">
        <v>671.38333333324408</v>
      </c>
      <c r="J78" s="9">
        <v>44.081536628360247</v>
      </c>
      <c r="K78" s="9">
        <v>23.007065046117042</v>
      </c>
      <c r="L78" s="9">
        <v>2.1509999999999998</v>
      </c>
    </row>
    <row r="79" spans="1:21">
      <c r="A79" t="s">
        <v>77</v>
      </c>
      <c r="C79" t="s">
        <v>77</v>
      </c>
      <c r="D79" t="s">
        <v>78</v>
      </c>
      <c r="E79" t="s">
        <v>218</v>
      </c>
      <c r="F79" s="93" t="s">
        <v>203</v>
      </c>
      <c r="G79" s="109">
        <v>44958</v>
      </c>
      <c r="H79" s="109">
        <v>44986</v>
      </c>
      <c r="I79" s="9">
        <v>671.39999999996508</v>
      </c>
      <c r="J79" s="9">
        <v>35.391410485554417</v>
      </c>
      <c r="K79" s="9">
        <v>18.471508604151577</v>
      </c>
      <c r="L79" s="9">
        <v>1.7270000000000001</v>
      </c>
    </row>
    <row r="80" spans="1:21">
      <c r="A80" t="s">
        <v>81</v>
      </c>
      <c r="C80" t="s">
        <v>81</v>
      </c>
      <c r="D80" t="s">
        <v>82</v>
      </c>
      <c r="E80" t="s">
        <v>219</v>
      </c>
      <c r="F80" s="93" t="s">
        <v>203</v>
      </c>
      <c r="G80" s="109">
        <v>44958</v>
      </c>
      <c r="H80" s="109">
        <v>44986</v>
      </c>
      <c r="I80" s="9">
        <v>671.51666666666279</v>
      </c>
      <c r="J80" s="9">
        <v>32.291356382318817</v>
      </c>
      <c r="K80" s="9">
        <v>16.853526295573495</v>
      </c>
      <c r="L80" s="9">
        <v>1.5760000000000001</v>
      </c>
    </row>
    <row r="81" spans="1:12">
      <c r="A81" t="s">
        <v>85</v>
      </c>
      <c r="C81" t="s">
        <v>85</v>
      </c>
      <c r="D81" t="s">
        <v>86</v>
      </c>
      <c r="E81" t="s">
        <v>220</v>
      </c>
      <c r="F81" s="93" t="s">
        <v>203</v>
      </c>
      <c r="G81" s="109">
        <v>44958</v>
      </c>
      <c r="H81" s="109">
        <v>44986</v>
      </c>
      <c r="I81" s="9">
        <v>671.53333333338378</v>
      </c>
      <c r="J81" s="9">
        <v>22.722224262879262</v>
      </c>
      <c r="K81" s="9">
        <v>11.859198467055982</v>
      </c>
      <c r="L81" s="9">
        <v>1.109</v>
      </c>
    </row>
    <row r="82" spans="1:12">
      <c r="A82" t="s">
        <v>89</v>
      </c>
      <c r="C82" t="s">
        <v>89</v>
      </c>
      <c r="D82" t="s">
        <v>90</v>
      </c>
      <c r="E82" t="s">
        <v>221</v>
      </c>
      <c r="F82" s="93" t="s">
        <v>203</v>
      </c>
      <c r="G82" s="109">
        <v>44958</v>
      </c>
      <c r="H82" s="109">
        <v>44986</v>
      </c>
      <c r="I82" s="9">
        <v>671.51666666666279</v>
      </c>
      <c r="J82" s="9">
        <v>28.869620014395441</v>
      </c>
      <c r="K82" s="9">
        <v>15.067651364507016</v>
      </c>
      <c r="L82" s="9">
        <v>1.409</v>
      </c>
    </row>
    <row r="83" spans="1:12">
      <c r="A83" t="s">
        <v>88</v>
      </c>
      <c r="C83" t="s">
        <v>88</v>
      </c>
      <c r="D83" t="s">
        <v>93</v>
      </c>
      <c r="E83" t="s">
        <v>222</v>
      </c>
      <c r="F83" s="93" t="s">
        <v>203</v>
      </c>
      <c r="G83" s="109">
        <v>44958</v>
      </c>
      <c r="H83" s="109">
        <v>44986</v>
      </c>
      <c r="I83" s="9">
        <v>672.01666666654637</v>
      </c>
      <c r="J83" s="9">
        <v>22.767304382335865</v>
      </c>
      <c r="K83" s="9">
        <v>11.882726713118927</v>
      </c>
      <c r="L83" s="9">
        <v>1.1120000000000001</v>
      </c>
    </row>
    <row r="84" spans="1:12">
      <c r="A84" s="115" t="s">
        <v>92</v>
      </c>
      <c r="C84" t="s">
        <v>92</v>
      </c>
      <c r="D84" t="s">
        <v>97</v>
      </c>
      <c r="E84" t="s">
        <v>223</v>
      </c>
      <c r="F84" s="93" t="s">
        <v>203</v>
      </c>
      <c r="G84" s="109">
        <v>44958</v>
      </c>
      <c r="H84" s="109">
        <v>44986</v>
      </c>
      <c r="I84" s="9">
        <v>672</v>
      </c>
      <c r="J84" s="9">
        <v>32.861897321428572</v>
      </c>
      <c r="K84" s="9">
        <v>17.151303403668358</v>
      </c>
      <c r="L84" s="9">
        <v>1.605</v>
      </c>
    </row>
    <row r="85" spans="1:12">
      <c r="A85" t="s">
        <v>96</v>
      </c>
      <c r="C85" t="s">
        <v>96</v>
      </c>
      <c r="D85" t="s">
        <v>26</v>
      </c>
      <c r="E85" t="s">
        <v>224</v>
      </c>
      <c r="F85" s="93" t="s">
        <v>203</v>
      </c>
      <c r="G85" s="109">
        <v>44958</v>
      </c>
      <c r="H85" s="109">
        <v>44986</v>
      </c>
      <c r="I85" s="9">
        <v>672.16666666668607</v>
      </c>
      <c r="J85" s="9">
        <v>27.265541284402886</v>
      </c>
      <c r="K85" s="9">
        <v>14.230449522130943</v>
      </c>
      <c r="L85" s="9">
        <v>1.3320000000000001</v>
      </c>
    </row>
    <row r="86" spans="1:12">
      <c r="A86" t="s">
        <v>99</v>
      </c>
      <c r="C86" t="s">
        <v>99</v>
      </c>
      <c r="D86" t="s">
        <v>102</v>
      </c>
      <c r="E86" t="s">
        <v>225</v>
      </c>
      <c r="F86" s="93" t="s">
        <v>203</v>
      </c>
      <c r="G86" s="109">
        <v>44958</v>
      </c>
      <c r="H86" s="109">
        <v>44986</v>
      </c>
      <c r="I86" s="9">
        <v>672.14999999996508</v>
      </c>
      <c r="J86" s="9">
        <v>27.982672022615453</v>
      </c>
      <c r="K86" s="9">
        <v>14.6047348761041</v>
      </c>
      <c r="L86" s="9">
        <v>1.367</v>
      </c>
    </row>
    <row r="87" spans="1:12">
      <c r="A87" t="s">
        <v>101</v>
      </c>
      <c r="C87" t="s">
        <v>101</v>
      </c>
      <c r="D87" t="s">
        <v>46</v>
      </c>
      <c r="E87" t="s">
        <v>226</v>
      </c>
      <c r="F87" s="93" t="s">
        <v>203</v>
      </c>
      <c r="G87" s="109">
        <v>44958</v>
      </c>
      <c r="H87" s="109">
        <v>44986</v>
      </c>
      <c r="I87" s="9">
        <v>672.14999999996508</v>
      </c>
      <c r="J87" s="9">
        <v>35.474740757273288</v>
      </c>
      <c r="K87" s="9">
        <v>18.51500039523658</v>
      </c>
      <c r="L87" s="9">
        <v>1.7330000000000001</v>
      </c>
    </row>
    <row r="88" spans="1:12">
      <c r="A88" t="s">
        <v>104</v>
      </c>
      <c r="C88" t="s">
        <v>104</v>
      </c>
      <c r="D88" t="s">
        <v>107</v>
      </c>
      <c r="E88" t="s">
        <v>227</v>
      </c>
      <c r="F88" s="93" t="s">
        <v>203</v>
      </c>
      <c r="G88" s="109">
        <v>44958</v>
      </c>
      <c r="H88" s="109">
        <v>44986</v>
      </c>
      <c r="I88" s="9">
        <v>672.21666666667443</v>
      </c>
      <c r="J88" s="9">
        <v>30.456537326754415</v>
      </c>
      <c r="K88" s="9">
        <v>15.89589630832694</v>
      </c>
      <c r="L88" s="9">
        <v>1.488</v>
      </c>
    </row>
    <row r="89" spans="1:12">
      <c r="A89" t="s">
        <v>106</v>
      </c>
      <c r="C89" t="s">
        <v>106</v>
      </c>
      <c r="D89" t="s">
        <v>84</v>
      </c>
      <c r="E89" t="s">
        <v>228</v>
      </c>
      <c r="F89" s="93" t="s">
        <v>203</v>
      </c>
      <c r="G89" s="109">
        <v>44958</v>
      </c>
      <c r="H89" s="109">
        <v>44986</v>
      </c>
      <c r="I89" s="9">
        <v>672.28333333338378</v>
      </c>
      <c r="J89" s="9">
        <v>32.336395864836312</v>
      </c>
      <c r="K89" s="9">
        <v>16.877033332378033</v>
      </c>
      <c r="L89" s="9">
        <v>1.58</v>
      </c>
    </row>
    <row r="90" spans="1:12">
      <c r="A90" t="s">
        <v>109</v>
      </c>
      <c r="C90" t="s">
        <v>109</v>
      </c>
      <c r="D90" t="s">
        <v>80</v>
      </c>
      <c r="E90" t="s">
        <v>229</v>
      </c>
      <c r="F90" s="93" t="s">
        <v>203</v>
      </c>
      <c r="G90" s="109">
        <v>44958</v>
      </c>
      <c r="H90" s="109">
        <v>44986</v>
      </c>
      <c r="I90" s="9">
        <v>672.3833333333605</v>
      </c>
      <c r="J90" s="9">
        <v>24.494246337653625</v>
      </c>
      <c r="K90" s="9">
        <v>12.784053412136547</v>
      </c>
      <c r="L90" s="9">
        <v>1.1970000000000001</v>
      </c>
    </row>
    <row r="91" spans="1:12">
      <c r="A91" t="s">
        <v>111</v>
      </c>
      <c r="C91" t="s">
        <v>111</v>
      </c>
      <c r="D91" t="s">
        <v>49</v>
      </c>
      <c r="E91" t="s">
        <v>230</v>
      </c>
      <c r="F91" s="93" t="s">
        <v>203</v>
      </c>
      <c r="G91" s="109">
        <v>44958</v>
      </c>
      <c r="H91" s="109">
        <v>44986</v>
      </c>
      <c r="I91" s="9">
        <v>672.44999999989523</v>
      </c>
      <c r="J91" s="9">
        <v>38.037000520490722</v>
      </c>
      <c r="K91" s="9">
        <v>19.852296722594325</v>
      </c>
      <c r="L91" s="9">
        <v>1.859</v>
      </c>
    </row>
    <row r="92" spans="1:12">
      <c r="A92" t="s">
        <v>113</v>
      </c>
      <c r="C92" t="s">
        <v>113</v>
      </c>
      <c r="D92" t="s">
        <v>52</v>
      </c>
      <c r="E92" t="s">
        <v>231</v>
      </c>
      <c r="F92" s="93" t="s">
        <v>203</v>
      </c>
      <c r="G92" s="109">
        <v>44958</v>
      </c>
      <c r="H92" s="109">
        <v>44986</v>
      </c>
      <c r="I92" s="9">
        <v>672.39999999990687</v>
      </c>
      <c r="J92" s="9">
        <v>38.244454193937479</v>
      </c>
      <c r="K92" s="9">
        <v>19.960571082430835</v>
      </c>
      <c r="L92" s="9">
        <v>1.869</v>
      </c>
    </row>
    <row r="93" spans="1:12">
      <c r="A93" t="s">
        <v>115</v>
      </c>
      <c r="C93" t="s">
        <v>115</v>
      </c>
      <c r="D93" t="s">
        <v>118</v>
      </c>
      <c r="E93" t="s">
        <v>232</v>
      </c>
      <c r="F93" s="93" t="s">
        <v>203</v>
      </c>
      <c r="G93" s="109">
        <v>44958</v>
      </c>
      <c r="H93" s="109">
        <v>44986</v>
      </c>
      <c r="I93" s="9">
        <v>672.41666666662786</v>
      </c>
      <c r="J93" s="9">
        <v>31.982129631926494</v>
      </c>
      <c r="K93" s="9">
        <v>16.692134463427191</v>
      </c>
      <c r="L93" s="9">
        <v>1.5629999999999999</v>
      </c>
    </row>
    <row r="94" spans="1:12">
      <c r="A94" t="s">
        <v>117</v>
      </c>
      <c r="C94" t="s">
        <v>117</v>
      </c>
      <c r="D94" t="s">
        <v>122</v>
      </c>
      <c r="E94" t="s">
        <v>233</v>
      </c>
      <c r="F94" s="93" t="s">
        <v>203</v>
      </c>
      <c r="G94" s="109">
        <v>44958</v>
      </c>
      <c r="H94" s="109">
        <v>44986</v>
      </c>
      <c r="I94" s="9">
        <v>672.41666666662786</v>
      </c>
      <c r="J94" s="9">
        <v>31.61381335977379</v>
      </c>
      <c r="K94" s="9">
        <v>16.49990258860845</v>
      </c>
      <c r="L94" s="9">
        <v>1.5449999999999999</v>
      </c>
    </row>
    <row r="95" spans="1:12">
      <c r="A95" t="s">
        <v>121</v>
      </c>
      <c r="C95" t="s">
        <v>121</v>
      </c>
      <c r="D95" t="s">
        <v>72</v>
      </c>
      <c r="E95" t="s">
        <v>234</v>
      </c>
      <c r="F95" s="93" t="s">
        <v>203</v>
      </c>
      <c r="G95" s="109">
        <v>44958</v>
      </c>
      <c r="H95" s="109">
        <v>44986</v>
      </c>
      <c r="I95" s="9">
        <v>677.3833333334187</v>
      </c>
      <c r="J95" s="9">
        <v>28.335218856872153</v>
      </c>
      <c r="K95" s="9">
        <v>14.78873635536125</v>
      </c>
      <c r="L95" s="9">
        <v>1.395</v>
      </c>
    </row>
    <row r="96" spans="1:12">
      <c r="A96" t="s">
        <v>129</v>
      </c>
      <c r="C96" t="s">
        <v>129</v>
      </c>
      <c r="D96" t="s">
        <v>68</v>
      </c>
      <c r="E96" t="s">
        <v>235</v>
      </c>
      <c r="F96" s="93" t="s">
        <v>203</v>
      </c>
      <c r="G96" s="109">
        <v>44958</v>
      </c>
      <c r="H96" s="109">
        <v>44986</v>
      </c>
      <c r="I96" s="9">
        <v>677.33333333325572</v>
      </c>
      <c r="J96" s="9">
        <v>21.186964074805577</v>
      </c>
      <c r="K96" s="9">
        <v>11.057914444053015</v>
      </c>
      <c r="L96" s="9">
        <v>1.0429999999999999</v>
      </c>
    </row>
    <row r="97" spans="1:12">
      <c r="A97" t="s">
        <v>125</v>
      </c>
      <c r="C97" t="s">
        <v>125</v>
      </c>
      <c r="D97" t="s">
        <v>64</v>
      </c>
      <c r="E97" t="s">
        <v>236</v>
      </c>
      <c r="F97" s="93" t="s">
        <v>203</v>
      </c>
      <c r="G97" s="109">
        <v>44958</v>
      </c>
      <c r="H97" s="109">
        <v>44986</v>
      </c>
      <c r="I97" s="9">
        <v>677.43333333323244</v>
      </c>
      <c r="J97" s="9">
        <v>39.747620430060536</v>
      </c>
      <c r="K97" s="9">
        <v>20.745104608591095</v>
      </c>
      <c r="L97" s="9">
        <v>1.9570000000000001</v>
      </c>
    </row>
    <row r="98" spans="1:12">
      <c r="A98" t="s">
        <v>128</v>
      </c>
      <c r="C98" t="s">
        <v>128</v>
      </c>
      <c r="D98" t="s">
        <v>135</v>
      </c>
      <c r="E98" t="s">
        <v>237</v>
      </c>
      <c r="F98" s="93" t="s">
        <v>203</v>
      </c>
      <c r="G98" s="109">
        <v>44958</v>
      </c>
      <c r="H98" s="109">
        <v>44986</v>
      </c>
      <c r="I98" s="9">
        <v>672.84999999997672</v>
      </c>
      <c r="J98" s="9">
        <v>40.774981050755663</v>
      </c>
      <c r="K98" s="9">
        <v>21.281305350081244</v>
      </c>
      <c r="L98" s="9">
        <v>1.994</v>
      </c>
    </row>
    <row r="99" spans="1:12">
      <c r="A99" t="s">
        <v>131</v>
      </c>
      <c r="C99" t="s">
        <v>131</v>
      </c>
      <c r="D99" t="s">
        <v>138</v>
      </c>
      <c r="E99" t="s">
        <v>238</v>
      </c>
      <c r="F99" s="93" t="s">
        <v>203</v>
      </c>
      <c r="G99" s="109">
        <v>44958</v>
      </c>
      <c r="H99" s="109">
        <v>44986</v>
      </c>
      <c r="I99" s="9">
        <v>672.84999999997672</v>
      </c>
      <c r="J99" s="9">
        <v>39.588948502639404</v>
      </c>
      <c r="K99" s="9">
        <v>20.662290450229335</v>
      </c>
      <c r="L99" s="9">
        <v>1.9359999999999999</v>
      </c>
    </row>
    <row r="100" spans="1:12">
      <c r="A100" t="s">
        <v>134</v>
      </c>
      <c r="C100" t="s">
        <v>134</v>
      </c>
      <c r="D100" t="s">
        <v>141</v>
      </c>
      <c r="E100" t="s">
        <v>239</v>
      </c>
      <c r="F100" s="93" t="s">
        <v>203</v>
      </c>
      <c r="G100" s="109">
        <v>44958</v>
      </c>
      <c r="H100" s="109">
        <v>44986</v>
      </c>
      <c r="I100" s="9">
        <v>672.84999999997672</v>
      </c>
      <c r="J100" s="9">
        <v>39.179971761909655</v>
      </c>
      <c r="K100" s="9">
        <v>20.448837036487294</v>
      </c>
      <c r="L100" s="9">
        <v>1.9159999999999999</v>
      </c>
    </row>
    <row r="101" spans="1:12">
      <c r="A101" t="s">
        <v>137</v>
      </c>
      <c r="C101" t="s">
        <v>137</v>
      </c>
      <c r="D101" t="s">
        <v>56</v>
      </c>
      <c r="E101" t="s">
        <v>240</v>
      </c>
      <c r="F101" s="93" t="s">
        <v>203</v>
      </c>
      <c r="G101" s="109">
        <v>44958</v>
      </c>
      <c r="H101" s="109">
        <v>44986</v>
      </c>
      <c r="I101" s="9">
        <v>672.91666666668607</v>
      </c>
      <c r="J101" s="9">
        <v>29.668322972135368</v>
      </c>
      <c r="K101" s="9">
        <v>15.484510945790902</v>
      </c>
      <c r="L101" s="9">
        <v>1.4510000000000001</v>
      </c>
    </row>
    <row r="102" spans="1:12">
      <c r="A102" s="115" t="s">
        <v>148</v>
      </c>
      <c r="C102" t="s">
        <v>140</v>
      </c>
      <c r="D102" t="s">
        <v>152</v>
      </c>
      <c r="E102" t="s">
        <v>241</v>
      </c>
      <c r="F102" s="93" t="s">
        <v>203</v>
      </c>
      <c r="G102" s="109">
        <v>44958</v>
      </c>
      <c r="H102" s="109">
        <v>44986</v>
      </c>
      <c r="I102" s="9">
        <v>673.31666666659294</v>
      </c>
      <c r="J102" s="9">
        <v>45.5284318918835</v>
      </c>
      <c r="K102" s="9">
        <v>23.762229588665711</v>
      </c>
      <c r="L102" s="9">
        <v>2.2280000000000002</v>
      </c>
    </row>
    <row r="103" spans="1:12">
      <c r="A103" t="s">
        <v>140</v>
      </c>
      <c r="C103" t="s">
        <v>144</v>
      </c>
      <c r="D103" t="s">
        <v>156</v>
      </c>
      <c r="E103" t="s">
        <v>242</v>
      </c>
      <c r="F103" s="93" t="s">
        <v>203</v>
      </c>
      <c r="G103" s="109">
        <v>44958</v>
      </c>
      <c r="H103" s="109">
        <v>44986</v>
      </c>
      <c r="I103" s="9">
        <v>672.95000000012806</v>
      </c>
      <c r="J103" s="9">
        <v>26.293296678797287</v>
      </c>
      <c r="K103" s="9">
        <v>13.72301496805704</v>
      </c>
      <c r="L103" s="9">
        <v>1.286</v>
      </c>
    </row>
    <row r="104" spans="1:12">
      <c r="A104" t="s">
        <v>144</v>
      </c>
      <c r="C104" t="s">
        <v>147</v>
      </c>
      <c r="D104" t="s">
        <v>159</v>
      </c>
      <c r="E104" t="s">
        <v>243</v>
      </c>
      <c r="F104" s="93" t="s">
        <v>203</v>
      </c>
      <c r="G104" s="109">
        <v>44958</v>
      </c>
      <c r="H104" s="109">
        <v>44986</v>
      </c>
      <c r="I104" s="9">
        <v>672.94999999995343</v>
      </c>
      <c r="J104" s="9">
        <v>29.748636600046641</v>
      </c>
      <c r="K104" s="9">
        <v>15.526428288124553</v>
      </c>
      <c r="L104" s="9">
        <v>1.4550000000000001</v>
      </c>
    </row>
    <row r="105" spans="1:12">
      <c r="A105" t="s">
        <v>147</v>
      </c>
      <c r="C105" t="s">
        <v>151</v>
      </c>
      <c r="D105" t="s">
        <v>162</v>
      </c>
      <c r="E105" t="s">
        <v>244</v>
      </c>
      <c r="F105" s="93" t="s">
        <v>203</v>
      </c>
      <c r="G105" s="109">
        <v>44958</v>
      </c>
      <c r="H105" s="109">
        <v>44986</v>
      </c>
      <c r="I105" s="9">
        <v>672.94999999995343</v>
      </c>
      <c r="J105" s="9">
        <v>25.414127349730567</v>
      </c>
      <c r="K105" s="9">
        <v>13.264158324494034</v>
      </c>
      <c r="L105" s="9">
        <v>1.2430000000000001</v>
      </c>
    </row>
    <row r="106" spans="1:12">
      <c r="A106" t="s">
        <v>151</v>
      </c>
      <c r="C106" t="s">
        <v>165</v>
      </c>
      <c r="D106" t="s">
        <v>124</v>
      </c>
      <c r="E106" t="s">
        <v>245</v>
      </c>
      <c r="F106" s="93" t="s">
        <v>203</v>
      </c>
      <c r="G106" s="109">
        <v>44958</v>
      </c>
      <c r="H106" s="109">
        <v>44986</v>
      </c>
      <c r="I106" s="9">
        <v>673.08333333337214</v>
      </c>
      <c r="J106" s="9">
        <v>30.151578556392966</v>
      </c>
      <c r="K106" s="9">
        <v>15.736732023169607</v>
      </c>
      <c r="L106" s="9">
        <v>1.4750000000000001</v>
      </c>
    </row>
    <row r="107" spans="1:12">
      <c r="A107" t="s">
        <v>165</v>
      </c>
      <c r="C107" t="s">
        <v>158</v>
      </c>
      <c r="D107" t="s">
        <v>143</v>
      </c>
      <c r="E107" t="s">
        <v>246</v>
      </c>
      <c r="F107" s="93" t="s">
        <v>203</v>
      </c>
      <c r="G107" s="109">
        <v>44958</v>
      </c>
      <c r="H107" s="109">
        <v>44986</v>
      </c>
      <c r="I107" s="9">
        <v>673.06666666665114</v>
      </c>
      <c r="J107" s="9">
        <v>20.34004308637131</v>
      </c>
      <c r="K107" s="9">
        <v>10.615888875976676</v>
      </c>
      <c r="L107" s="9">
        <v>0.995</v>
      </c>
    </row>
    <row r="108" spans="1:12">
      <c r="A108" t="s">
        <v>158</v>
      </c>
      <c r="C108" t="s">
        <v>161</v>
      </c>
      <c r="D108" t="s">
        <v>95</v>
      </c>
      <c r="E108" t="s">
        <v>247</v>
      </c>
      <c r="F108" s="93" t="s">
        <v>203</v>
      </c>
      <c r="G108" s="109">
        <v>44958</v>
      </c>
      <c r="H108" s="109">
        <v>44986</v>
      </c>
      <c r="I108" s="9">
        <v>673.10000000009313</v>
      </c>
      <c r="J108" s="9">
        <v>20.298153320454777</v>
      </c>
      <c r="K108" s="9">
        <v>10.594025741364707</v>
      </c>
      <c r="L108" s="9">
        <v>0.99299999999999999</v>
      </c>
    </row>
    <row r="109" spans="1:12">
      <c r="A109" t="s">
        <v>161</v>
      </c>
      <c r="C109" t="s">
        <v>164</v>
      </c>
      <c r="D109" t="s">
        <v>175</v>
      </c>
      <c r="E109" t="s">
        <v>248</v>
      </c>
      <c r="F109" s="93" t="s">
        <v>203</v>
      </c>
      <c r="G109" s="109">
        <v>44958</v>
      </c>
      <c r="H109" s="109">
        <v>44986</v>
      </c>
      <c r="I109" s="9">
        <v>673.10000000009313</v>
      </c>
      <c r="J109" s="9">
        <v>36.017468429648858</v>
      </c>
      <c r="K109" s="9">
        <v>18.798261184576649</v>
      </c>
      <c r="L109" s="9">
        <v>1.762</v>
      </c>
    </row>
    <row r="110" spans="1:12">
      <c r="A110" t="s">
        <v>164</v>
      </c>
      <c r="C110" t="s">
        <v>168</v>
      </c>
      <c r="D110" t="s">
        <v>42</v>
      </c>
      <c r="E110" t="s">
        <v>249</v>
      </c>
      <c r="F110" s="93" t="s">
        <v>203</v>
      </c>
      <c r="G110" s="109">
        <v>44958</v>
      </c>
      <c r="H110" s="109">
        <v>44986</v>
      </c>
      <c r="I110" s="9">
        <v>673.06666666665114</v>
      </c>
      <c r="J110" s="9">
        <v>25.368837658479194</v>
      </c>
      <c r="K110" s="9">
        <v>13.240520698579955</v>
      </c>
      <c r="L110" s="9">
        <v>1.2410000000000001</v>
      </c>
    </row>
    <row r="111" spans="1:12">
      <c r="A111" t="s">
        <v>168</v>
      </c>
      <c r="C111" t="s">
        <v>180</v>
      </c>
      <c r="D111" t="s">
        <v>120</v>
      </c>
      <c r="E111" t="s">
        <v>250</v>
      </c>
      <c r="F111" s="93" t="s">
        <v>203</v>
      </c>
      <c r="G111" s="109">
        <v>44958</v>
      </c>
      <c r="H111" s="109">
        <v>44986</v>
      </c>
      <c r="I111" s="9">
        <v>673.08333333337214</v>
      </c>
      <c r="J111" s="9">
        <v>43.336506128510564</v>
      </c>
      <c r="K111" s="9">
        <v>22.618218229911569</v>
      </c>
      <c r="L111" s="9">
        <v>2.12</v>
      </c>
    </row>
    <row r="112" spans="1:12">
      <c r="A112" t="s">
        <v>180</v>
      </c>
      <c r="C112" t="s">
        <v>174</v>
      </c>
      <c r="D112" t="s">
        <v>167</v>
      </c>
      <c r="E112" t="s">
        <v>251</v>
      </c>
      <c r="F112" s="93" t="s">
        <v>203</v>
      </c>
      <c r="G112" s="109">
        <v>44958</v>
      </c>
      <c r="H112" s="109">
        <v>44986</v>
      </c>
      <c r="I112" s="9">
        <v>673.16666666662786</v>
      </c>
      <c r="J112" s="9">
        <v>20.459656845755077</v>
      </c>
      <c r="K112" s="9">
        <v>10.678317769183234</v>
      </c>
      <c r="L112" s="9">
        <v>1.0009999999999999</v>
      </c>
    </row>
    <row r="113" spans="1:12">
      <c r="A113" t="s">
        <v>174</v>
      </c>
      <c r="C113" t="s">
        <v>177</v>
      </c>
      <c r="D113" t="s">
        <v>170</v>
      </c>
      <c r="E113" t="s">
        <v>252</v>
      </c>
      <c r="F113" s="93" t="s">
        <v>203</v>
      </c>
      <c r="G113" s="109">
        <v>44958</v>
      </c>
      <c r="H113" s="109">
        <v>44986</v>
      </c>
      <c r="I113" s="9">
        <v>673.16666666662786</v>
      </c>
      <c r="J113" s="9">
        <v>23.218951225552214</v>
      </c>
      <c r="K113" s="9">
        <v>12.118450535256898</v>
      </c>
      <c r="L113" s="9">
        <v>1.1359999999999999</v>
      </c>
    </row>
    <row r="114" spans="1:12">
      <c r="A114" t="s">
        <v>177</v>
      </c>
      <c r="C114" t="s">
        <v>179</v>
      </c>
      <c r="D114" t="s">
        <v>173</v>
      </c>
      <c r="E114" t="s">
        <v>253</v>
      </c>
      <c r="F114" s="93" t="s">
        <v>203</v>
      </c>
      <c r="G114" s="109">
        <v>44958</v>
      </c>
      <c r="H114" s="109">
        <v>44986</v>
      </c>
      <c r="I114" s="9">
        <v>673.16666666662786</v>
      </c>
      <c r="J114" s="9">
        <v>24.240912106958564</v>
      </c>
      <c r="K114" s="9">
        <v>12.651833041210107</v>
      </c>
      <c r="L114" s="9">
        <v>1.1859999999999999</v>
      </c>
    </row>
    <row r="115" spans="1:12">
      <c r="A115" t="s">
        <v>179</v>
      </c>
      <c r="C115" t="s">
        <v>182</v>
      </c>
      <c r="D115" t="s">
        <v>127</v>
      </c>
      <c r="E115" t="s">
        <v>254</v>
      </c>
      <c r="F115" s="93" t="s">
        <v>203</v>
      </c>
      <c r="G115" s="109">
        <v>44958</v>
      </c>
      <c r="H115" s="109">
        <v>44986</v>
      </c>
      <c r="I115" s="9">
        <v>673.21666666679084</v>
      </c>
      <c r="J115" s="9">
        <v>24.566114920897604</v>
      </c>
      <c r="K115" s="9">
        <v>12.82156311111566</v>
      </c>
      <c r="L115" s="9">
        <v>1.202</v>
      </c>
    </row>
    <row r="116" spans="1:12">
      <c r="A116" t="s">
        <v>182</v>
      </c>
      <c r="C116" t="s">
        <v>184</v>
      </c>
      <c r="D116" t="s">
        <v>154</v>
      </c>
      <c r="E116" t="s">
        <v>255</v>
      </c>
      <c r="F116" s="93" t="s">
        <v>203</v>
      </c>
      <c r="G116" s="109">
        <v>44958</v>
      </c>
      <c r="H116" s="109">
        <v>44986</v>
      </c>
      <c r="I116" s="9">
        <v>673.23333333333721</v>
      </c>
      <c r="J116" s="9">
        <v>20.764188740901997</v>
      </c>
      <c r="K116" s="9">
        <v>10.837259259343423</v>
      </c>
      <c r="L116" s="9">
        <v>1.016</v>
      </c>
    </row>
    <row r="117" spans="1:12">
      <c r="A117" t="s">
        <v>184</v>
      </c>
      <c r="C117" t="s">
        <v>186</v>
      </c>
      <c r="D117" t="s">
        <v>133</v>
      </c>
      <c r="E117" t="s">
        <v>256</v>
      </c>
      <c r="F117" s="93" t="s">
        <v>203</v>
      </c>
      <c r="G117" s="109">
        <v>44958</v>
      </c>
      <c r="H117" s="109">
        <v>44986</v>
      </c>
      <c r="I117" s="9">
        <v>673.21666666661622</v>
      </c>
      <c r="J117" s="9">
        <v>27.958773054739304</v>
      </c>
      <c r="K117" s="9">
        <v>14.592261510824272</v>
      </c>
      <c r="L117" s="9">
        <v>1.3680000000000001</v>
      </c>
    </row>
    <row r="118" spans="1:12">
      <c r="A118" t="s">
        <v>186</v>
      </c>
      <c r="C118" t="s">
        <v>189</v>
      </c>
      <c r="D118" t="s">
        <v>30</v>
      </c>
      <c r="E118" t="s">
        <v>257</v>
      </c>
      <c r="F118" s="93" t="s">
        <v>203</v>
      </c>
      <c r="G118" s="109">
        <v>44958</v>
      </c>
      <c r="H118" s="109">
        <v>44986</v>
      </c>
      <c r="I118" s="9">
        <v>673.25000000005821</v>
      </c>
      <c r="J118" s="9">
        <v>11.076684738209218</v>
      </c>
      <c r="K118" s="9">
        <v>5.7811506984390491</v>
      </c>
      <c r="L118" s="9">
        <v>0.54200000000000004</v>
      </c>
    </row>
    <row r="119" spans="1:12">
      <c r="A119" t="s">
        <v>189</v>
      </c>
      <c r="C119" t="s">
        <v>191</v>
      </c>
      <c r="D119" t="s">
        <v>60</v>
      </c>
      <c r="E119" t="s">
        <v>258</v>
      </c>
      <c r="F119" s="93" t="s">
        <v>203</v>
      </c>
      <c r="G119" s="109">
        <v>44958</v>
      </c>
      <c r="H119" s="109">
        <v>44986</v>
      </c>
      <c r="I119" s="9">
        <v>673.33333333331393</v>
      </c>
      <c r="J119" s="9">
        <v>28.383046039604778</v>
      </c>
      <c r="K119" s="9">
        <v>14.813698350524415</v>
      </c>
      <c r="L119" s="9">
        <v>1.389</v>
      </c>
    </row>
    <row r="120" spans="1:12">
      <c r="A120" t="s">
        <v>191</v>
      </c>
      <c r="C120" t="s">
        <v>193</v>
      </c>
      <c r="D120" t="s">
        <v>188</v>
      </c>
      <c r="E120" t="s">
        <v>259</v>
      </c>
      <c r="F120" s="93" t="s">
        <v>203</v>
      </c>
      <c r="G120" s="109">
        <v>44958</v>
      </c>
      <c r="H120" s="109">
        <v>44986</v>
      </c>
      <c r="I120" s="9">
        <v>673.35000000003492</v>
      </c>
      <c r="J120" s="9">
        <v>31.713028885421984</v>
      </c>
      <c r="K120" s="9">
        <v>16.551685222036525</v>
      </c>
      <c r="L120" s="9">
        <v>1.552</v>
      </c>
    </row>
    <row r="121" spans="1:12">
      <c r="A121" t="s">
        <v>193</v>
      </c>
      <c r="C121" t="s">
        <v>195</v>
      </c>
      <c r="D121" t="s">
        <v>76</v>
      </c>
      <c r="E121" t="s">
        <v>260</v>
      </c>
      <c r="F121" s="93" t="s">
        <v>203</v>
      </c>
      <c r="G121" s="109">
        <v>44958</v>
      </c>
      <c r="H121" s="109">
        <v>44986</v>
      </c>
      <c r="I121" s="9">
        <v>673.30000000004657</v>
      </c>
      <c r="J121" s="9">
        <v>29.263163522944655</v>
      </c>
      <c r="K121" s="9">
        <v>15.273049855399091</v>
      </c>
      <c r="L121" s="9">
        <v>1.4319999999999999</v>
      </c>
    </row>
    <row r="122" spans="1:12">
      <c r="A122" t="s">
        <v>195</v>
      </c>
      <c r="C122" t="s">
        <v>197</v>
      </c>
      <c r="D122" t="s">
        <v>146</v>
      </c>
      <c r="E122" t="s">
        <v>261</v>
      </c>
      <c r="F122" s="93" t="s">
        <v>203</v>
      </c>
      <c r="G122" s="109">
        <v>44958</v>
      </c>
      <c r="H122" s="109">
        <v>44986</v>
      </c>
      <c r="I122" s="9">
        <v>673.31666666659294</v>
      </c>
      <c r="J122" s="9">
        <v>30.631561672321979</v>
      </c>
      <c r="K122" s="9">
        <v>15.987245131692056</v>
      </c>
      <c r="L122" s="9">
        <v>1.4990000000000001</v>
      </c>
    </row>
    <row r="123" spans="1:12">
      <c r="A123" t="s">
        <v>197</v>
      </c>
      <c r="C123" t="s">
        <v>12</v>
      </c>
      <c r="D123" t="s">
        <v>13</v>
      </c>
      <c r="E123" t="s">
        <v>262</v>
      </c>
      <c r="F123" s="93" t="s">
        <v>263</v>
      </c>
      <c r="G123" s="109">
        <v>44986</v>
      </c>
      <c r="H123" s="109">
        <v>45021</v>
      </c>
      <c r="I123" s="9">
        <v>839.26666666672099</v>
      </c>
      <c r="J123" s="9">
        <v>30.656918738579318</v>
      </c>
      <c r="K123" s="9">
        <v>16.00047950865309</v>
      </c>
      <c r="L123" s="9">
        <v>1.87</v>
      </c>
    </row>
    <row r="124" spans="1:12">
      <c r="C124" t="s">
        <v>23</v>
      </c>
      <c r="D124" t="s">
        <v>24</v>
      </c>
      <c r="E124" t="s">
        <v>264</v>
      </c>
      <c r="F124" s="93" t="s">
        <v>263</v>
      </c>
      <c r="G124" s="109">
        <v>44986</v>
      </c>
      <c r="H124" s="109">
        <v>45021</v>
      </c>
      <c r="I124" s="9">
        <v>839.15000000002328</v>
      </c>
      <c r="J124" s="9">
        <v>25.315969731274993</v>
      </c>
      <c r="K124" s="9">
        <v>13.212927834694673</v>
      </c>
      <c r="L124" s="9">
        <v>1.544</v>
      </c>
    </row>
    <row r="125" spans="1:12">
      <c r="C125" t="s">
        <v>27</v>
      </c>
      <c r="D125" t="s">
        <v>28</v>
      </c>
      <c r="E125" t="s">
        <v>265</v>
      </c>
      <c r="F125" s="93" t="s">
        <v>263</v>
      </c>
      <c r="G125" s="109">
        <v>44986</v>
      </c>
      <c r="H125" s="109">
        <v>45021</v>
      </c>
      <c r="I125" s="9">
        <v>839.08333333331393</v>
      </c>
      <c r="J125" s="9">
        <v>29.466588141822111</v>
      </c>
      <c r="K125" s="9">
        <v>15.379221368383149</v>
      </c>
      <c r="L125" s="9">
        <v>1.7969999999999999</v>
      </c>
    </row>
    <row r="126" spans="1:12">
      <c r="C126" t="s">
        <v>31</v>
      </c>
      <c r="D126" t="s">
        <v>32</v>
      </c>
      <c r="E126" t="s">
        <v>266</v>
      </c>
      <c r="F126" s="93" t="s">
        <v>263</v>
      </c>
      <c r="G126" s="109">
        <v>44986</v>
      </c>
      <c r="H126" s="109">
        <v>45021</v>
      </c>
      <c r="I126" s="9">
        <v>839.06666666659294</v>
      </c>
      <c r="J126" s="9">
        <v>25.154504211030339</v>
      </c>
      <c r="K126" s="9">
        <v>13.128655642500178</v>
      </c>
      <c r="L126" s="9">
        <v>1.534</v>
      </c>
    </row>
    <row r="127" spans="1:12">
      <c r="C127" t="s">
        <v>35</v>
      </c>
      <c r="D127" t="s">
        <v>36</v>
      </c>
      <c r="E127" t="s">
        <v>267</v>
      </c>
      <c r="F127" s="93" t="s">
        <v>263</v>
      </c>
      <c r="G127" s="109">
        <v>44986</v>
      </c>
      <c r="H127" s="109">
        <v>45021</v>
      </c>
      <c r="I127" s="9">
        <v>839.01666666660458</v>
      </c>
      <c r="J127" s="9">
        <v>17.891264376950531</v>
      </c>
      <c r="K127" s="9">
        <v>9.3378206560284607</v>
      </c>
      <c r="L127" s="9">
        <v>1.091</v>
      </c>
    </row>
    <row r="128" spans="1:12">
      <c r="C128" t="s">
        <v>39</v>
      </c>
      <c r="D128" t="s">
        <v>40</v>
      </c>
      <c r="E128" t="s">
        <v>268</v>
      </c>
      <c r="F128" s="93" t="s">
        <v>263</v>
      </c>
      <c r="G128" s="109">
        <v>44986</v>
      </c>
      <c r="H128" s="109">
        <v>45021</v>
      </c>
      <c r="I128" s="9">
        <v>839.3833333334187</v>
      </c>
      <c r="J128" s="9">
        <v>14.096944185213903</v>
      </c>
      <c r="K128" s="9">
        <v>7.3574865267295948</v>
      </c>
      <c r="L128" s="9">
        <v>0.86</v>
      </c>
    </row>
    <row r="129" spans="1:12">
      <c r="C129" t="s">
        <v>43</v>
      </c>
      <c r="D129" t="s">
        <v>44</v>
      </c>
      <c r="E129" t="s">
        <v>269</v>
      </c>
      <c r="F129" s="93" t="s">
        <v>263</v>
      </c>
      <c r="G129" s="109">
        <v>44986</v>
      </c>
      <c r="H129" s="109">
        <v>45021</v>
      </c>
      <c r="I129" s="9">
        <v>839.06666666676756</v>
      </c>
      <c r="J129" s="9">
        <v>22.547225091368652</v>
      </c>
      <c r="K129" s="9">
        <v>11.767862782551489</v>
      </c>
      <c r="L129" s="9">
        <v>1.375</v>
      </c>
    </row>
    <row r="130" spans="1:12">
      <c r="C130" t="s">
        <v>50</v>
      </c>
      <c r="D130" t="s">
        <v>38</v>
      </c>
      <c r="E130" t="s">
        <v>270</v>
      </c>
      <c r="F130" s="93" t="s">
        <v>263</v>
      </c>
      <c r="G130" s="109">
        <v>44986</v>
      </c>
      <c r="H130" s="109">
        <v>45021</v>
      </c>
      <c r="I130" s="9">
        <v>839.05000000004657</v>
      </c>
      <c r="J130" s="9">
        <v>35.338352899110127</v>
      </c>
      <c r="K130" s="9">
        <v>18.443816753189001</v>
      </c>
      <c r="L130" s="9">
        <v>2.1549999999999998</v>
      </c>
    </row>
    <row r="131" spans="1:12">
      <c r="C131" t="s">
        <v>53</v>
      </c>
      <c r="D131" t="s">
        <v>54</v>
      </c>
      <c r="E131" t="s">
        <v>271</v>
      </c>
      <c r="F131" s="93" t="s">
        <v>263</v>
      </c>
      <c r="G131" s="109">
        <v>44986</v>
      </c>
      <c r="H131" s="109">
        <v>45021</v>
      </c>
      <c r="I131" s="9">
        <v>839.04999999987194</v>
      </c>
      <c r="J131" s="9">
        <v>42.553608247429182</v>
      </c>
      <c r="K131" s="9">
        <v>22.209607644796026</v>
      </c>
      <c r="L131" s="9">
        <v>2.5950000000000002</v>
      </c>
    </row>
    <row r="132" spans="1:12">
      <c r="C132" t="s">
        <v>57</v>
      </c>
      <c r="D132" t="s">
        <v>58</v>
      </c>
      <c r="E132" t="s">
        <v>272</v>
      </c>
      <c r="F132" s="93" t="s">
        <v>263</v>
      </c>
      <c r="G132" s="109">
        <v>44986</v>
      </c>
      <c r="H132" s="109">
        <v>45021</v>
      </c>
      <c r="I132" s="9">
        <v>838.98333333333721</v>
      </c>
      <c r="J132" s="9">
        <v>32.159636464768717</v>
      </c>
      <c r="K132" s="9">
        <v>16.784778948209144</v>
      </c>
      <c r="L132" s="9">
        <v>1.9610000000000001</v>
      </c>
    </row>
    <row r="133" spans="1:12">
      <c r="C133" t="s">
        <v>61</v>
      </c>
      <c r="D133" t="s">
        <v>62</v>
      </c>
      <c r="E133" t="s">
        <v>273</v>
      </c>
      <c r="F133" s="93" t="s">
        <v>263</v>
      </c>
      <c r="G133" s="109">
        <v>44986</v>
      </c>
      <c r="H133" s="109">
        <v>45021</v>
      </c>
      <c r="I133" s="9">
        <v>838.89999999990687</v>
      </c>
      <c r="J133" s="9">
        <v>22.125272380500729</v>
      </c>
      <c r="K133" s="9">
        <v>11.547636941806227</v>
      </c>
      <c r="L133" s="9">
        <v>1.349</v>
      </c>
    </row>
    <row r="134" spans="1:12">
      <c r="C134" t="s">
        <v>65</v>
      </c>
      <c r="D134" t="s">
        <v>66</v>
      </c>
      <c r="E134" t="s">
        <v>274</v>
      </c>
      <c r="F134" s="93" t="s">
        <v>263</v>
      </c>
      <c r="G134" s="109">
        <v>44986</v>
      </c>
      <c r="H134" s="109">
        <v>45021</v>
      </c>
      <c r="I134" s="9">
        <v>838.81666666665114</v>
      </c>
      <c r="J134" s="9">
        <v>35.545017385603387</v>
      </c>
      <c r="K134" s="9">
        <v>18.551679220043521</v>
      </c>
      <c r="L134" s="9">
        <v>2.1669999999999998</v>
      </c>
    </row>
    <row r="135" spans="1:12">
      <c r="C135" t="s">
        <v>69</v>
      </c>
      <c r="D135" t="s">
        <v>70</v>
      </c>
      <c r="E135" t="s">
        <v>275</v>
      </c>
      <c r="F135" s="93" t="s">
        <v>263</v>
      </c>
      <c r="G135" s="109">
        <v>44986</v>
      </c>
      <c r="H135" s="109">
        <v>45021</v>
      </c>
      <c r="I135" s="9">
        <v>838.81666666665114</v>
      </c>
      <c r="J135" s="9">
        <v>25.227612708379336</v>
      </c>
      <c r="K135" s="9">
        <v>13.166812478277317</v>
      </c>
      <c r="L135" s="9">
        <v>1.538</v>
      </c>
    </row>
    <row r="136" spans="1:12">
      <c r="C136" t="s">
        <v>73</v>
      </c>
      <c r="D136" t="s">
        <v>74</v>
      </c>
      <c r="E136" t="s">
        <v>276</v>
      </c>
      <c r="F136" s="93" t="s">
        <v>263</v>
      </c>
      <c r="G136" s="109">
        <v>44986</v>
      </c>
      <c r="H136" s="109">
        <v>45021</v>
      </c>
      <c r="I136" s="9">
        <v>838.98333333333721</v>
      </c>
      <c r="J136" s="9">
        <v>33.20921154571986</v>
      </c>
      <c r="K136" s="9">
        <v>17.332573875636673</v>
      </c>
      <c r="L136" s="9">
        <v>2.0249999999999999</v>
      </c>
    </row>
    <row r="137" spans="1:12">
      <c r="C137" t="s">
        <v>77</v>
      </c>
      <c r="D137" t="s">
        <v>78</v>
      </c>
      <c r="E137" t="s">
        <v>277</v>
      </c>
      <c r="F137" s="93" t="s">
        <v>263</v>
      </c>
      <c r="G137" s="109">
        <v>44986</v>
      </c>
      <c r="H137" s="109">
        <v>45021</v>
      </c>
      <c r="I137" s="9">
        <v>838.94999999989523</v>
      </c>
      <c r="J137" s="9">
        <v>27.929646582040558</v>
      </c>
      <c r="K137" s="9">
        <v>14.577059802735157</v>
      </c>
      <c r="L137" s="9">
        <v>1.7030000000000001</v>
      </c>
    </row>
    <row r="138" spans="1:12">
      <c r="C138" t="s">
        <v>89</v>
      </c>
      <c r="D138" t="s">
        <v>90</v>
      </c>
      <c r="E138" t="s">
        <v>278</v>
      </c>
      <c r="F138" s="93" t="s">
        <v>263</v>
      </c>
      <c r="G138" s="109">
        <v>44986</v>
      </c>
      <c r="H138" s="109">
        <v>45021</v>
      </c>
      <c r="I138" s="9">
        <v>838.81666666665114</v>
      </c>
      <c r="J138" s="9">
        <v>24.653512289137929</v>
      </c>
      <c r="K138" s="9">
        <v>12.867177603934202</v>
      </c>
      <c r="L138" s="9">
        <v>1.5029999999999999</v>
      </c>
    </row>
    <row r="139" spans="1:12">
      <c r="C139" t="s">
        <v>88</v>
      </c>
      <c r="D139" t="s">
        <v>93</v>
      </c>
      <c r="E139" t="s">
        <v>279</v>
      </c>
      <c r="F139" s="93" t="s">
        <v>263</v>
      </c>
      <c r="G139" s="109">
        <v>44986</v>
      </c>
      <c r="H139" s="109">
        <v>45021</v>
      </c>
      <c r="I139" s="9">
        <v>838.31666666676756</v>
      </c>
      <c r="J139" s="9">
        <v>16.773730690468966</v>
      </c>
      <c r="K139" s="9">
        <v>8.754556727802175</v>
      </c>
      <c r="L139" s="9">
        <v>1.022</v>
      </c>
    </row>
    <row r="140" spans="1:12">
      <c r="A140" s="115" t="s">
        <v>280</v>
      </c>
      <c r="C140" t="s">
        <v>92</v>
      </c>
      <c r="D140" t="s">
        <v>97</v>
      </c>
      <c r="E140" t="s">
        <v>281</v>
      </c>
      <c r="F140" s="93" t="s">
        <v>263</v>
      </c>
      <c r="G140" s="109">
        <v>44986</v>
      </c>
      <c r="H140" s="109">
        <v>45021</v>
      </c>
      <c r="I140" s="9">
        <v>838.28333333332557</v>
      </c>
      <c r="J140" s="9">
        <v>23.947011949023029</v>
      </c>
      <c r="K140" s="9">
        <v>12.498440474437906</v>
      </c>
      <c r="L140" s="9">
        <v>1.4590000000000001</v>
      </c>
    </row>
    <row r="141" spans="1:12">
      <c r="C141" t="s">
        <v>96</v>
      </c>
      <c r="D141" t="s">
        <v>26</v>
      </c>
      <c r="E141" t="s">
        <v>282</v>
      </c>
      <c r="F141" s="93" t="s">
        <v>263</v>
      </c>
      <c r="G141" s="109">
        <v>44986</v>
      </c>
      <c r="H141" s="109">
        <v>45021</v>
      </c>
      <c r="I141" s="9">
        <v>838.1166666666395</v>
      </c>
      <c r="J141" s="9">
        <v>21.719120647484147</v>
      </c>
      <c r="K141" s="9">
        <v>11.335657957977112</v>
      </c>
      <c r="L141" s="9">
        <v>1.323</v>
      </c>
    </row>
    <row r="142" spans="1:12">
      <c r="C142" t="s">
        <v>99</v>
      </c>
      <c r="D142" t="s">
        <v>102</v>
      </c>
      <c r="E142" t="s">
        <v>283</v>
      </c>
      <c r="F142" s="93" t="s">
        <v>263</v>
      </c>
      <c r="G142" s="109">
        <v>44986</v>
      </c>
      <c r="H142" s="109">
        <v>45021</v>
      </c>
      <c r="I142" s="9">
        <v>838.1166666666395</v>
      </c>
      <c r="J142" s="9">
        <v>18.140308628473154</v>
      </c>
      <c r="K142" s="9">
        <v>9.4678019981592669</v>
      </c>
      <c r="L142" s="9">
        <v>1.105</v>
      </c>
    </row>
    <row r="143" spans="1:12">
      <c r="C143" t="s">
        <v>101</v>
      </c>
      <c r="D143" t="s">
        <v>46</v>
      </c>
      <c r="E143" t="s">
        <v>284</v>
      </c>
      <c r="F143" s="93" t="s">
        <v>263</v>
      </c>
      <c r="G143" s="109">
        <v>44986</v>
      </c>
      <c r="H143" s="109">
        <v>45021</v>
      </c>
      <c r="I143" s="9">
        <v>838.09999999991851</v>
      </c>
      <c r="J143" s="9">
        <v>28.450479656368358</v>
      </c>
      <c r="K143" s="9">
        <v>14.848893348835261</v>
      </c>
      <c r="L143" s="9">
        <v>1.7330000000000001</v>
      </c>
    </row>
    <row r="144" spans="1:12">
      <c r="C144" t="s">
        <v>104</v>
      </c>
      <c r="D144" t="s">
        <v>107</v>
      </c>
      <c r="E144" t="s">
        <v>285</v>
      </c>
      <c r="F144" s="93" t="s">
        <v>263</v>
      </c>
      <c r="G144" s="109">
        <v>44986</v>
      </c>
      <c r="H144" s="109">
        <v>45021</v>
      </c>
      <c r="I144" s="9">
        <v>838.05000000010477</v>
      </c>
      <c r="J144" s="9">
        <v>25.973077978637647</v>
      </c>
      <c r="K144" s="9">
        <v>13.55588621014491</v>
      </c>
      <c r="L144" s="9">
        <v>1.5820000000000001</v>
      </c>
    </row>
    <row r="145" spans="3:12">
      <c r="C145" t="s">
        <v>106</v>
      </c>
      <c r="D145" t="s">
        <v>84</v>
      </c>
      <c r="E145" t="s">
        <v>286</v>
      </c>
      <c r="F145" s="93" t="s">
        <v>263</v>
      </c>
      <c r="G145" s="109">
        <v>44986</v>
      </c>
      <c r="H145" s="109">
        <v>45021</v>
      </c>
      <c r="I145" s="9">
        <v>837.96666666667443</v>
      </c>
      <c r="J145" s="9">
        <v>26.79663630215974</v>
      </c>
      <c r="K145" s="9">
        <v>13.985718320542663</v>
      </c>
      <c r="L145" s="9">
        <v>1.6319999999999999</v>
      </c>
    </row>
    <row r="146" spans="3:12">
      <c r="C146" t="s">
        <v>109</v>
      </c>
      <c r="D146" t="s">
        <v>80</v>
      </c>
      <c r="E146" t="s">
        <v>287</v>
      </c>
      <c r="F146" s="93" t="s">
        <v>263</v>
      </c>
      <c r="G146" s="109">
        <v>44986</v>
      </c>
      <c r="H146" s="109">
        <v>45021</v>
      </c>
      <c r="I146" s="9">
        <v>837.94999999995343</v>
      </c>
      <c r="J146" s="9">
        <v>19.539602601588292</v>
      </c>
      <c r="K146" s="9">
        <v>10.19812244341769</v>
      </c>
      <c r="L146" s="9">
        <v>1.19</v>
      </c>
    </row>
    <row r="147" spans="3:12">
      <c r="C147" t="s">
        <v>111</v>
      </c>
      <c r="D147" t="s">
        <v>49</v>
      </c>
      <c r="E147" t="s">
        <v>288</v>
      </c>
      <c r="F147" s="93" t="s">
        <v>263</v>
      </c>
      <c r="G147" s="109">
        <v>44986</v>
      </c>
      <c r="H147" s="109">
        <v>45021</v>
      </c>
      <c r="I147" s="9">
        <v>837.9000000001397</v>
      </c>
      <c r="J147" s="9">
        <v>31.98774555435676</v>
      </c>
      <c r="K147" s="9">
        <v>16.695065529413757</v>
      </c>
      <c r="L147" s="9">
        <v>1.948</v>
      </c>
    </row>
    <row r="148" spans="3:12">
      <c r="C148" t="s">
        <v>115</v>
      </c>
      <c r="D148" t="s">
        <v>118</v>
      </c>
      <c r="E148" t="s">
        <v>289</v>
      </c>
      <c r="F148" s="93" t="s">
        <v>263</v>
      </c>
      <c r="G148" s="109">
        <v>44986</v>
      </c>
      <c r="H148" s="109">
        <v>45021</v>
      </c>
      <c r="I148" s="9">
        <v>837.8833333334187</v>
      </c>
      <c r="J148" s="9">
        <v>25.272135341035355</v>
      </c>
      <c r="K148" s="9">
        <v>13.190049760456866</v>
      </c>
      <c r="L148" s="9">
        <v>1.5389999999999999</v>
      </c>
    </row>
    <row r="149" spans="3:12">
      <c r="C149" t="s">
        <v>121</v>
      </c>
      <c r="D149" t="s">
        <v>72</v>
      </c>
      <c r="E149" t="s">
        <v>290</v>
      </c>
      <c r="F149" s="93" t="s">
        <v>263</v>
      </c>
      <c r="G149" s="109">
        <v>44986</v>
      </c>
      <c r="H149" s="109">
        <v>45021</v>
      </c>
      <c r="I149" s="9">
        <v>837.54999999987194</v>
      </c>
      <c r="J149" s="9">
        <v>25.364331681694523</v>
      </c>
      <c r="K149" s="9">
        <v>13.238168936166245</v>
      </c>
      <c r="L149" s="9">
        <v>1.544</v>
      </c>
    </row>
    <row r="150" spans="3:12">
      <c r="C150" t="s">
        <v>129</v>
      </c>
      <c r="D150" t="s">
        <v>68</v>
      </c>
      <c r="E150" t="s">
        <v>291</v>
      </c>
      <c r="F150" s="93" t="s">
        <v>263</v>
      </c>
      <c r="G150" s="109">
        <v>44986</v>
      </c>
      <c r="H150" s="109">
        <v>45021</v>
      </c>
      <c r="I150" s="9">
        <v>837.56666666659294</v>
      </c>
      <c r="J150" s="9">
        <v>16.27950292514172</v>
      </c>
      <c r="K150" s="9">
        <v>8.496609042349542</v>
      </c>
      <c r="L150" s="9">
        <v>0.99099999999999999</v>
      </c>
    </row>
    <row r="151" spans="3:12">
      <c r="C151" t="s">
        <v>125</v>
      </c>
      <c r="D151" t="s">
        <v>64</v>
      </c>
      <c r="E151" t="s">
        <v>292</v>
      </c>
      <c r="F151" s="93" t="s">
        <v>263</v>
      </c>
      <c r="G151" s="109">
        <v>44986</v>
      </c>
      <c r="H151" s="109">
        <v>45021</v>
      </c>
      <c r="I151" s="9">
        <v>837.3666666666395</v>
      </c>
      <c r="J151" s="9">
        <v>40.618105967120464</v>
      </c>
      <c r="K151" s="9">
        <v>21.199429001628634</v>
      </c>
      <c r="L151" s="9">
        <v>2.472</v>
      </c>
    </row>
    <row r="152" spans="3:12">
      <c r="C152" t="s">
        <v>128</v>
      </c>
      <c r="D152" t="s">
        <v>135</v>
      </c>
      <c r="E152" t="s">
        <v>293</v>
      </c>
      <c r="F152" s="93" t="s">
        <v>263</v>
      </c>
      <c r="G152" s="109">
        <v>44986</v>
      </c>
      <c r="H152" s="109">
        <v>45021</v>
      </c>
      <c r="I152" s="9">
        <v>838.05000000010477</v>
      </c>
      <c r="J152" s="9">
        <v>34.904401885324674</v>
      </c>
      <c r="K152" s="9">
        <v>18.217328750169454</v>
      </c>
      <c r="L152" s="9">
        <v>2.1259999999999999</v>
      </c>
    </row>
    <row r="153" spans="3:12">
      <c r="C153" t="s">
        <v>131</v>
      </c>
      <c r="D153" t="s">
        <v>138</v>
      </c>
      <c r="E153" t="s">
        <v>294</v>
      </c>
      <c r="F153" s="93" t="s">
        <v>263</v>
      </c>
      <c r="G153" s="109">
        <v>44986</v>
      </c>
      <c r="H153" s="109">
        <v>45021</v>
      </c>
      <c r="I153" s="9">
        <v>838.05000000010477</v>
      </c>
      <c r="J153" s="9">
        <v>34.034254519415825</v>
      </c>
      <c r="K153" s="9">
        <v>17.763180855645004</v>
      </c>
      <c r="L153" s="9">
        <v>2.073</v>
      </c>
    </row>
    <row r="154" spans="3:12">
      <c r="C154" t="s">
        <v>134</v>
      </c>
      <c r="D154" t="s">
        <v>141</v>
      </c>
      <c r="E154" t="s">
        <v>295</v>
      </c>
      <c r="F154" s="93" t="s">
        <v>263</v>
      </c>
      <c r="G154" s="109">
        <v>44986</v>
      </c>
      <c r="H154" s="109">
        <v>45021</v>
      </c>
      <c r="I154" s="9">
        <v>838.04999999993015</v>
      </c>
      <c r="J154" s="9">
        <v>34.231269017364582</v>
      </c>
      <c r="K154" s="9">
        <v>17.86600679403162</v>
      </c>
      <c r="L154" s="9">
        <v>2.085</v>
      </c>
    </row>
    <row r="155" spans="3:12">
      <c r="C155" t="s">
        <v>137</v>
      </c>
      <c r="D155" t="s">
        <v>56</v>
      </c>
      <c r="E155" t="s">
        <v>296</v>
      </c>
      <c r="F155" s="93" t="s">
        <v>263</v>
      </c>
      <c r="G155" s="109">
        <v>44986</v>
      </c>
      <c r="H155" s="109">
        <v>45021</v>
      </c>
      <c r="I155" s="9">
        <v>837.68333333346527</v>
      </c>
      <c r="J155" s="9">
        <v>22.863685163443204</v>
      </c>
      <c r="K155" s="9">
        <v>11.933029834782467</v>
      </c>
      <c r="L155" s="9">
        <v>1.3919999999999999</v>
      </c>
    </row>
    <row r="156" spans="3:12">
      <c r="C156" t="s">
        <v>148</v>
      </c>
      <c r="D156" t="s">
        <v>149</v>
      </c>
      <c r="E156" t="s">
        <v>297</v>
      </c>
      <c r="F156" s="93" t="s">
        <v>263</v>
      </c>
      <c r="G156" s="109">
        <v>44986</v>
      </c>
      <c r="H156" s="109">
        <v>45021</v>
      </c>
      <c r="I156" s="9">
        <v>837.70000000001164</v>
      </c>
      <c r="J156" s="9">
        <v>49.586273128804372</v>
      </c>
      <c r="K156" s="9">
        <v>25.880100797914601</v>
      </c>
      <c r="L156" s="9">
        <v>3.0190000000000001</v>
      </c>
    </row>
    <row r="157" spans="3:12">
      <c r="C157" t="s">
        <v>140</v>
      </c>
      <c r="D157" t="s">
        <v>152</v>
      </c>
      <c r="E157" t="s">
        <v>298</v>
      </c>
      <c r="F157" s="93" t="s">
        <v>263</v>
      </c>
      <c r="G157" s="109">
        <v>44986</v>
      </c>
      <c r="H157" s="109">
        <v>45021</v>
      </c>
      <c r="I157" s="9">
        <v>837.84999999997672</v>
      </c>
      <c r="J157" s="9">
        <v>39.707897595036016</v>
      </c>
      <c r="K157" s="9">
        <v>20.724372439997921</v>
      </c>
      <c r="L157" s="9">
        <v>2.4180000000000001</v>
      </c>
    </row>
    <row r="158" spans="3:12">
      <c r="C158" t="s">
        <v>144</v>
      </c>
      <c r="D158" t="s">
        <v>156</v>
      </c>
      <c r="E158" t="s">
        <v>299</v>
      </c>
      <c r="F158" s="93" t="s">
        <v>263</v>
      </c>
      <c r="G158" s="109">
        <v>44986</v>
      </c>
      <c r="H158" s="109">
        <v>45021</v>
      </c>
      <c r="I158" s="9">
        <v>837.96666666667443</v>
      </c>
      <c r="J158" s="9">
        <v>20.245252794462601</v>
      </c>
      <c r="K158" s="9">
        <v>10.566415863498227</v>
      </c>
      <c r="L158" s="9">
        <v>1.2330000000000001</v>
      </c>
    </row>
    <row r="159" spans="3:12">
      <c r="C159" t="s">
        <v>147</v>
      </c>
      <c r="D159" t="s">
        <v>159</v>
      </c>
      <c r="E159" t="s">
        <v>300</v>
      </c>
      <c r="F159" s="93" t="s">
        <v>263</v>
      </c>
      <c r="G159" s="109">
        <v>44986</v>
      </c>
      <c r="H159" s="109">
        <v>45021</v>
      </c>
      <c r="I159" s="9">
        <v>837.96666666667443</v>
      </c>
      <c r="J159" s="9">
        <v>19.769087075858046</v>
      </c>
      <c r="K159" s="9">
        <v>10.317895133537602</v>
      </c>
      <c r="L159" s="9">
        <v>1.204</v>
      </c>
    </row>
    <row r="160" spans="3:12">
      <c r="C160" t="s">
        <v>151</v>
      </c>
      <c r="D160" t="s">
        <v>162</v>
      </c>
      <c r="E160" t="s">
        <v>301</v>
      </c>
      <c r="F160" s="93" t="s">
        <v>263</v>
      </c>
      <c r="G160" s="109">
        <v>44986</v>
      </c>
      <c r="H160" s="109">
        <v>45021</v>
      </c>
      <c r="I160" s="9">
        <v>837.96666666667443</v>
      </c>
      <c r="J160" s="9">
        <v>20.590062452762449</v>
      </c>
      <c r="K160" s="9">
        <v>10.746379150711091</v>
      </c>
      <c r="L160" s="9">
        <v>1.254</v>
      </c>
    </row>
    <row r="161" spans="3:12">
      <c r="C161" t="s">
        <v>165</v>
      </c>
      <c r="D161" t="s">
        <v>124</v>
      </c>
      <c r="E161" t="s">
        <v>302</v>
      </c>
      <c r="F161" s="93" t="s">
        <v>263</v>
      </c>
      <c r="G161" s="109">
        <v>44986</v>
      </c>
      <c r="H161" s="109">
        <v>45021</v>
      </c>
      <c r="I161" s="9">
        <v>837.83333333343035</v>
      </c>
      <c r="J161" s="9">
        <v>24.780979908491261</v>
      </c>
      <c r="K161" s="9">
        <v>12.933705588982914</v>
      </c>
      <c r="L161" s="9">
        <v>1.5089999999999999</v>
      </c>
    </row>
    <row r="162" spans="3:12">
      <c r="C162" t="s">
        <v>158</v>
      </c>
      <c r="D162" t="s">
        <v>143</v>
      </c>
      <c r="E162" t="s">
        <v>303</v>
      </c>
      <c r="F162" s="93" t="s">
        <v>263</v>
      </c>
      <c r="G162" s="109">
        <v>44986</v>
      </c>
      <c r="H162" s="109">
        <v>45021</v>
      </c>
      <c r="I162" s="9">
        <v>837.83333333343035</v>
      </c>
      <c r="J162" s="9">
        <v>14.484310324247378</v>
      </c>
      <c r="K162" s="9">
        <v>7.5596609207971701</v>
      </c>
      <c r="L162" s="9">
        <v>0.88200000000000001</v>
      </c>
    </row>
    <row r="163" spans="3:12">
      <c r="C163" t="s">
        <v>161</v>
      </c>
      <c r="D163" t="s">
        <v>95</v>
      </c>
      <c r="E163" t="s">
        <v>304</v>
      </c>
      <c r="F163" s="93" t="s">
        <v>263</v>
      </c>
      <c r="G163" s="109">
        <v>44986</v>
      </c>
      <c r="H163" s="109">
        <v>45021</v>
      </c>
      <c r="I163" s="9">
        <v>837.84999999997672</v>
      </c>
      <c r="J163" s="9">
        <v>0.45981022856121112</v>
      </c>
      <c r="K163" s="9">
        <v>0.23998446167077825</v>
      </c>
      <c r="L163" s="9">
        <v>2.8000000000000001E-2</v>
      </c>
    </row>
    <row r="164" spans="3:12">
      <c r="C164" t="s">
        <v>164</v>
      </c>
      <c r="D164" t="s">
        <v>175</v>
      </c>
      <c r="E164" t="s">
        <v>305</v>
      </c>
      <c r="F164" s="93" t="s">
        <v>263</v>
      </c>
      <c r="G164" s="109">
        <v>44986</v>
      </c>
      <c r="H164" s="109">
        <v>45021</v>
      </c>
      <c r="I164" s="9">
        <v>837.83333333325572</v>
      </c>
      <c r="J164" s="9">
        <v>30.265968171874693</v>
      </c>
      <c r="K164" s="9">
        <v>15.79643432770078</v>
      </c>
      <c r="L164" s="9">
        <v>1.843</v>
      </c>
    </row>
    <row r="165" spans="3:12">
      <c r="C165" t="s">
        <v>168</v>
      </c>
      <c r="D165" t="s">
        <v>42</v>
      </c>
      <c r="E165" t="s">
        <v>306</v>
      </c>
      <c r="F165" s="93" t="s">
        <v>263</v>
      </c>
      <c r="G165" s="109">
        <v>44986</v>
      </c>
      <c r="H165" s="109">
        <v>45021</v>
      </c>
      <c r="I165" s="9">
        <v>837.84999999997672</v>
      </c>
      <c r="J165" s="9">
        <v>21.019896162798222</v>
      </c>
      <c r="K165" s="9">
        <v>10.970718247807005</v>
      </c>
      <c r="L165" s="9">
        <v>1.28</v>
      </c>
    </row>
    <row r="166" spans="3:12">
      <c r="C166" t="s">
        <v>180</v>
      </c>
      <c r="D166" t="s">
        <v>120</v>
      </c>
      <c r="E166" t="s">
        <v>307</v>
      </c>
      <c r="F166" s="93" t="s">
        <v>263</v>
      </c>
      <c r="G166" s="109">
        <v>44986</v>
      </c>
      <c r="H166" s="109">
        <v>45021</v>
      </c>
      <c r="I166" s="9">
        <v>837.81666666670935</v>
      </c>
      <c r="J166" s="9">
        <v>37.590981718353333</v>
      </c>
      <c r="K166" s="9">
        <v>19.619510291416145</v>
      </c>
      <c r="L166" s="9">
        <v>2.2890000000000001</v>
      </c>
    </row>
    <row r="167" spans="3:12">
      <c r="C167" t="s">
        <v>174</v>
      </c>
      <c r="D167" t="s">
        <v>167</v>
      </c>
      <c r="E167" t="s">
        <v>308</v>
      </c>
      <c r="F167" s="93" t="s">
        <v>263</v>
      </c>
      <c r="G167" s="109">
        <v>44986</v>
      </c>
      <c r="H167" s="109">
        <v>45021</v>
      </c>
      <c r="I167" s="9">
        <v>837.73333333327901</v>
      </c>
      <c r="J167" s="9">
        <v>20.989975330257607</v>
      </c>
      <c r="K167" s="9">
        <v>10.955101946898543</v>
      </c>
      <c r="L167" s="9">
        <v>1.278</v>
      </c>
    </row>
    <row r="168" spans="3:12">
      <c r="C168" t="s">
        <v>177</v>
      </c>
      <c r="D168" t="s">
        <v>170</v>
      </c>
      <c r="E168" t="s">
        <v>309</v>
      </c>
      <c r="F168" s="93" t="s">
        <v>263</v>
      </c>
      <c r="G168" s="109">
        <v>44986</v>
      </c>
      <c r="H168" s="109">
        <v>45021</v>
      </c>
      <c r="I168" s="9">
        <v>837.73333333327901</v>
      </c>
      <c r="J168" s="9">
        <v>20.875006764285928</v>
      </c>
      <c r="K168" s="9">
        <v>10.895097476140881</v>
      </c>
      <c r="L168" s="9">
        <v>1.2709999999999999</v>
      </c>
    </row>
    <row r="169" spans="3:12">
      <c r="C169" t="s">
        <v>179</v>
      </c>
      <c r="D169" t="s">
        <v>173</v>
      </c>
      <c r="E169" t="s">
        <v>310</v>
      </c>
      <c r="F169" s="93" t="s">
        <v>263</v>
      </c>
      <c r="G169" s="109">
        <v>44986</v>
      </c>
      <c r="H169" s="109">
        <v>45021</v>
      </c>
      <c r="I169" s="9">
        <v>837.73333333345363</v>
      </c>
      <c r="J169" s="9">
        <v>20.250891691864037</v>
      </c>
      <c r="K169" s="9">
        <v>10.569358920597097</v>
      </c>
      <c r="L169" s="9">
        <v>1.2330000000000001</v>
      </c>
    </row>
    <row r="170" spans="3:12">
      <c r="C170" t="s">
        <v>182</v>
      </c>
      <c r="D170" t="s">
        <v>127</v>
      </c>
      <c r="E170" t="s">
        <v>311</v>
      </c>
      <c r="F170" s="93" t="s">
        <v>263</v>
      </c>
      <c r="G170" s="109">
        <v>44986</v>
      </c>
      <c r="H170" s="109">
        <v>45021</v>
      </c>
      <c r="I170" s="9">
        <v>837.69999999983702</v>
      </c>
      <c r="J170" s="9">
        <v>20.251697505077356</v>
      </c>
      <c r="K170" s="9">
        <v>10.569779491167722</v>
      </c>
      <c r="L170" s="9">
        <v>1.2330000000000001</v>
      </c>
    </row>
    <row r="171" spans="3:12">
      <c r="C171" t="s">
        <v>184</v>
      </c>
      <c r="D171" t="s">
        <v>154</v>
      </c>
      <c r="E171" t="s">
        <v>312</v>
      </c>
      <c r="F171" s="93" t="s">
        <v>263</v>
      </c>
      <c r="G171" s="109">
        <v>44986</v>
      </c>
      <c r="H171" s="109">
        <v>45021</v>
      </c>
      <c r="I171" s="9">
        <v>837.70000000001164</v>
      </c>
      <c r="J171" s="9">
        <v>20.859412677569246</v>
      </c>
      <c r="K171" s="9">
        <v>10.886958599983949</v>
      </c>
      <c r="L171" s="9">
        <v>1.27</v>
      </c>
    </row>
    <row r="172" spans="3:12">
      <c r="C172" t="s">
        <v>186</v>
      </c>
      <c r="D172" t="s">
        <v>133</v>
      </c>
      <c r="E172" t="s">
        <v>313</v>
      </c>
      <c r="F172" s="93" t="s">
        <v>263</v>
      </c>
      <c r="G172" s="109">
        <v>44986</v>
      </c>
      <c r="H172" s="109">
        <v>45021</v>
      </c>
      <c r="I172" s="9">
        <v>837.68333333346527</v>
      </c>
      <c r="J172" s="9">
        <v>19.72649847794202</v>
      </c>
      <c r="K172" s="9">
        <v>10.295667264061597</v>
      </c>
      <c r="L172" s="9">
        <v>1.2010000000000001</v>
      </c>
    </row>
    <row r="173" spans="3:12">
      <c r="C173" t="s">
        <v>189</v>
      </c>
      <c r="D173" t="s">
        <v>30</v>
      </c>
      <c r="E173" t="s">
        <v>314</v>
      </c>
      <c r="F173" s="93" t="s">
        <v>263</v>
      </c>
      <c r="G173" s="109">
        <v>44986</v>
      </c>
      <c r="H173" s="109">
        <v>45021</v>
      </c>
      <c r="I173" s="9">
        <v>837.65000000002328</v>
      </c>
      <c r="J173" s="9">
        <v>9.214826001312943</v>
      </c>
      <c r="K173" s="9">
        <v>4.8094081426476736</v>
      </c>
      <c r="L173" s="9">
        <v>0.56100000000000005</v>
      </c>
    </row>
    <row r="174" spans="3:12">
      <c r="C174" t="s">
        <v>191</v>
      </c>
      <c r="D174" t="s">
        <v>60</v>
      </c>
      <c r="E174" t="s">
        <v>315</v>
      </c>
      <c r="F174" s="93" t="s">
        <v>263</v>
      </c>
      <c r="G174" s="109">
        <v>44986</v>
      </c>
      <c r="H174" s="109">
        <v>45021</v>
      </c>
      <c r="I174" s="9">
        <v>837.56666666659294</v>
      </c>
      <c r="J174" s="9">
        <v>23.44182711824141</v>
      </c>
      <c r="K174" s="9">
        <v>12.234774070063366</v>
      </c>
      <c r="L174" s="9">
        <v>1.427</v>
      </c>
    </row>
    <row r="175" spans="3:12">
      <c r="C175" t="s">
        <v>193</v>
      </c>
      <c r="D175" t="s">
        <v>188</v>
      </c>
      <c r="E175" t="s">
        <v>316</v>
      </c>
      <c r="F175" s="93" t="s">
        <v>263</v>
      </c>
      <c r="G175" s="109">
        <v>44986</v>
      </c>
      <c r="H175" s="109">
        <v>45021</v>
      </c>
      <c r="I175" s="9">
        <v>837.55000000004657</v>
      </c>
      <c r="J175" s="9">
        <v>21.388834099455561</v>
      </c>
      <c r="K175" s="9">
        <v>11.163274582179312</v>
      </c>
      <c r="L175" s="9">
        <v>1.302</v>
      </c>
    </row>
    <row r="176" spans="3:12">
      <c r="C176" t="s">
        <v>195</v>
      </c>
      <c r="D176" t="s">
        <v>76</v>
      </c>
      <c r="E176" t="s">
        <v>317</v>
      </c>
      <c r="F176" s="93" t="s">
        <v>263</v>
      </c>
      <c r="G176" s="109">
        <v>44986</v>
      </c>
      <c r="H176" s="109">
        <v>45021</v>
      </c>
      <c r="I176" s="9">
        <v>837.55000000004657</v>
      </c>
      <c r="J176" s="9">
        <v>20.912431496625903</v>
      </c>
      <c r="K176" s="9">
        <v>10.914630217445669</v>
      </c>
      <c r="L176" s="9">
        <v>1.2729999999999999</v>
      </c>
    </row>
    <row r="177" spans="3:12">
      <c r="C177" t="s">
        <v>197</v>
      </c>
      <c r="D177" t="s">
        <v>146</v>
      </c>
      <c r="E177" t="s">
        <v>318</v>
      </c>
      <c r="F177" s="93" t="s">
        <v>263</v>
      </c>
      <c r="G177" s="109">
        <v>44986</v>
      </c>
      <c r="H177" s="109">
        <v>45021</v>
      </c>
      <c r="I177" s="9">
        <v>837.50000000005821</v>
      </c>
      <c r="J177" s="9">
        <v>24.462269850744569</v>
      </c>
      <c r="K177" s="9">
        <v>12.767364222726812</v>
      </c>
      <c r="L177" s="9">
        <v>1.4890000000000001</v>
      </c>
    </row>
    <row r="178" spans="3:12">
      <c r="C178" t="s">
        <v>12</v>
      </c>
      <c r="D178" t="s">
        <v>13</v>
      </c>
      <c r="E178" t="s">
        <v>319</v>
      </c>
      <c r="F178" s="93" t="s">
        <v>320</v>
      </c>
      <c r="G178" s="109">
        <v>45021</v>
      </c>
      <c r="H178" s="109">
        <v>45049</v>
      </c>
      <c r="I178" s="9">
        <v>672.31666666665114</v>
      </c>
      <c r="J178" s="9">
        <v>30.922703587100045</v>
      </c>
      <c r="K178" s="9">
        <v>16.139198114352844</v>
      </c>
      <c r="L178" s="9">
        <v>1.5109999999999999</v>
      </c>
    </row>
    <row r="179" spans="3:12">
      <c r="C179" t="s">
        <v>23</v>
      </c>
      <c r="D179" t="s">
        <v>24</v>
      </c>
      <c r="E179" t="s">
        <v>321</v>
      </c>
      <c r="F179" s="93" t="s">
        <v>320</v>
      </c>
      <c r="G179" s="109">
        <v>45021</v>
      </c>
      <c r="H179" s="109">
        <v>45049</v>
      </c>
      <c r="I179" s="9">
        <v>672.33333333337214</v>
      </c>
      <c r="J179" s="9">
        <v>29.243843827464847</v>
      </c>
      <c r="K179" s="9">
        <v>15.262966507027583</v>
      </c>
      <c r="L179" s="9">
        <v>1.429</v>
      </c>
    </row>
    <row r="180" spans="3:12">
      <c r="C180" t="s">
        <v>27</v>
      </c>
      <c r="D180" t="s">
        <v>28</v>
      </c>
      <c r="E180" t="s">
        <v>322</v>
      </c>
      <c r="F180" s="93" t="s">
        <v>320</v>
      </c>
      <c r="G180" s="109">
        <v>45021</v>
      </c>
      <c r="H180" s="109">
        <v>45049</v>
      </c>
      <c r="I180" s="9">
        <v>672.33333333337214</v>
      </c>
      <c r="J180" s="9">
        <v>29.428024789289328</v>
      </c>
      <c r="K180" s="9">
        <v>15.359094357666665</v>
      </c>
      <c r="L180" s="9">
        <v>1.4379999999999999</v>
      </c>
    </row>
    <row r="181" spans="3:12">
      <c r="C181" t="s">
        <v>31</v>
      </c>
      <c r="D181" t="s">
        <v>32</v>
      </c>
      <c r="E181" t="s">
        <v>323</v>
      </c>
      <c r="F181" s="93" t="s">
        <v>320</v>
      </c>
      <c r="G181" s="109">
        <v>45021</v>
      </c>
      <c r="H181" s="109">
        <v>45049</v>
      </c>
      <c r="I181" s="9">
        <v>672.35000000009313</v>
      </c>
      <c r="J181" s="9">
        <v>28.854302074808228</v>
      </c>
      <c r="K181" s="9">
        <v>15.059656615244378</v>
      </c>
      <c r="L181" s="9">
        <v>1.41</v>
      </c>
    </row>
    <row r="182" spans="3:12">
      <c r="C182" t="s">
        <v>35</v>
      </c>
      <c r="D182" t="s">
        <v>36</v>
      </c>
      <c r="E182" t="s">
        <v>324</v>
      </c>
      <c r="F182" s="93" t="s">
        <v>320</v>
      </c>
      <c r="G182" s="109">
        <v>45021</v>
      </c>
      <c r="H182" s="109">
        <v>45049</v>
      </c>
      <c r="I182" s="9">
        <v>672.3833333333605</v>
      </c>
      <c r="J182" s="9">
        <v>17.577742359268555</v>
      </c>
      <c r="K182" s="9">
        <v>9.174187035108849</v>
      </c>
      <c r="L182" s="9">
        <v>0.85899999999999999</v>
      </c>
    </row>
    <row r="183" spans="3:12">
      <c r="C183" t="s">
        <v>39</v>
      </c>
      <c r="D183" t="s">
        <v>40</v>
      </c>
      <c r="E183" t="s">
        <v>325</v>
      </c>
      <c r="F183" s="93" t="s">
        <v>320</v>
      </c>
      <c r="G183" s="109">
        <v>45021</v>
      </c>
      <c r="H183" s="109">
        <v>45049</v>
      </c>
      <c r="I183" s="9">
        <v>672.26666666666279</v>
      </c>
      <c r="J183" s="9">
        <v>14.469872570408651</v>
      </c>
      <c r="K183" s="9">
        <v>7.552125558668398</v>
      </c>
      <c r="L183" s="9">
        <v>0.70699999999999996</v>
      </c>
    </row>
    <row r="184" spans="3:12">
      <c r="C184" t="s">
        <v>43</v>
      </c>
      <c r="D184" t="s">
        <v>44</v>
      </c>
      <c r="E184" t="s">
        <v>326</v>
      </c>
      <c r="F184" s="93" t="s">
        <v>320</v>
      </c>
      <c r="G184" s="109">
        <v>45021</v>
      </c>
      <c r="H184" s="109">
        <v>45049</v>
      </c>
      <c r="I184" s="9">
        <v>672.3666666666395</v>
      </c>
      <c r="J184" s="9">
        <v>20.545390907739662</v>
      </c>
      <c r="K184" s="9">
        <v>10.723064148089595</v>
      </c>
      <c r="L184" s="9">
        <v>1.004</v>
      </c>
    </row>
    <row r="185" spans="3:12">
      <c r="C185" t="s">
        <v>47</v>
      </c>
      <c r="D185" t="s">
        <v>34</v>
      </c>
      <c r="E185" t="s">
        <v>327</v>
      </c>
      <c r="F185" s="93" t="s">
        <v>320</v>
      </c>
      <c r="G185" s="109">
        <v>45021</v>
      </c>
      <c r="H185" s="109">
        <v>45049</v>
      </c>
      <c r="I185" s="9">
        <v>672.3833333333605</v>
      </c>
      <c r="J185" s="9">
        <v>23.921281511041844</v>
      </c>
      <c r="K185" s="9">
        <v>12.485011227057329</v>
      </c>
      <c r="L185" s="9">
        <v>1.169</v>
      </c>
    </row>
    <row r="186" spans="3:12">
      <c r="C186" t="s">
        <v>50</v>
      </c>
      <c r="D186" t="s">
        <v>38</v>
      </c>
      <c r="E186" t="s">
        <v>328</v>
      </c>
      <c r="F186" s="93" t="s">
        <v>320</v>
      </c>
      <c r="G186" s="109">
        <v>45021</v>
      </c>
      <c r="H186" s="109">
        <v>45049</v>
      </c>
      <c r="I186" s="9">
        <v>672.3666666666395</v>
      </c>
      <c r="J186" s="9">
        <v>40.661047543504694</v>
      </c>
      <c r="K186" s="9">
        <v>21.221841097862576</v>
      </c>
      <c r="L186" s="9">
        <v>1.9870000000000001</v>
      </c>
    </row>
    <row r="187" spans="3:12">
      <c r="C187" t="s">
        <v>53</v>
      </c>
      <c r="D187" t="s">
        <v>54</v>
      </c>
      <c r="E187" t="s">
        <v>329</v>
      </c>
      <c r="F187" s="93" t="s">
        <v>320</v>
      </c>
      <c r="G187" s="109">
        <v>45021</v>
      </c>
      <c r="H187" s="109">
        <v>45049</v>
      </c>
      <c r="I187" s="9">
        <v>672.36666666681413</v>
      </c>
      <c r="J187" s="9">
        <v>44.937926726478672</v>
      </c>
      <c r="K187" s="9">
        <v>23.454032738245655</v>
      </c>
      <c r="L187" s="9">
        <v>2.1960000000000002</v>
      </c>
    </row>
    <row r="188" spans="3:12">
      <c r="C188" t="s">
        <v>57</v>
      </c>
      <c r="D188" t="s">
        <v>58</v>
      </c>
      <c r="E188" t="s">
        <v>330</v>
      </c>
      <c r="F188" s="93" t="s">
        <v>320</v>
      </c>
      <c r="G188" s="109">
        <v>45021</v>
      </c>
      <c r="H188" s="109">
        <v>45049</v>
      </c>
      <c r="I188" s="9">
        <v>672.3833333333605</v>
      </c>
      <c r="J188" s="9">
        <v>33.518442356789166</v>
      </c>
      <c r="K188" s="9">
        <v>17.49396782713422</v>
      </c>
      <c r="L188" s="9">
        <v>1.6379999999999999</v>
      </c>
    </row>
    <row r="189" spans="3:12">
      <c r="C189" t="s">
        <v>61</v>
      </c>
      <c r="D189" t="s">
        <v>62</v>
      </c>
      <c r="E189" t="s">
        <v>331</v>
      </c>
      <c r="F189" s="93" t="s">
        <v>320</v>
      </c>
      <c r="G189" s="109">
        <v>45021</v>
      </c>
      <c r="H189" s="109">
        <v>45049</v>
      </c>
      <c r="I189" s="9">
        <v>672.31666666665114</v>
      </c>
      <c r="J189" s="9">
        <v>40.234305262897877</v>
      </c>
      <c r="K189" s="9">
        <v>20.999115481679478</v>
      </c>
      <c r="L189" s="9">
        <v>1.966</v>
      </c>
    </row>
    <row r="190" spans="3:12">
      <c r="C190" t="s">
        <v>65</v>
      </c>
      <c r="D190" t="s">
        <v>66</v>
      </c>
      <c r="E190" t="s">
        <v>332</v>
      </c>
      <c r="F190" s="93" t="s">
        <v>320</v>
      </c>
      <c r="G190" s="109">
        <v>45021</v>
      </c>
      <c r="H190" s="109">
        <v>45049</v>
      </c>
      <c r="I190" s="9">
        <v>672.33333333337214</v>
      </c>
      <c r="J190" s="9">
        <v>28.077364402576467</v>
      </c>
      <c r="K190" s="9">
        <v>14.654156786313397</v>
      </c>
      <c r="L190" s="9">
        <v>1.3720000000000001</v>
      </c>
    </row>
    <row r="191" spans="3:12">
      <c r="C191" t="s">
        <v>69</v>
      </c>
      <c r="D191" t="s">
        <v>70</v>
      </c>
      <c r="E191" t="s">
        <v>333</v>
      </c>
      <c r="F191" s="93" t="s">
        <v>320</v>
      </c>
      <c r="G191" s="109">
        <v>45021</v>
      </c>
      <c r="H191" s="109">
        <v>45049</v>
      </c>
      <c r="I191" s="9">
        <v>672.33333333337214</v>
      </c>
      <c r="J191" s="9">
        <v>24.35281606345918</v>
      </c>
      <c r="K191" s="9">
        <v>12.710238028945293</v>
      </c>
      <c r="L191" s="9">
        <v>1.19</v>
      </c>
    </row>
    <row r="192" spans="3:12">
      <c r="C192" t="s">
        <v>73</v>
      </c>
      <c r="D192" t="s">
        <v>74</v>
      </c>
      <c r="E192" t="s">
        <v>334</v>
      </c>
      <c r="F192" s="93" t="s">
        <v>320</v>
      </c>
      <c r="G192" s="109">
        <v>45021</v>
      </c>
      <c r="H192" s="109">
        <v>45049</v>
      </c>
      <c r="I192" s="9">
        <v>672.48333333333721</v>
      </c>
      <c r="J192" s="9">
        <v>36.214176311680376</v>
      </c>
      <c r="K192" s="9">
        <v>18.900927093778904</v>
      </c>
      <c r="L192" s="9">
        <v>1.77</v>
      </c>
    </row>
    <row r="193" spans="3:12">
      <c r="C193" t="s">
        <v>77</v>
      </c>
      <c r="D193" t="s">
        <v>78</v>
      </c>
      <c r="E193" t="s">
        <v>335</v>
      </c>
      <c r="F193" s="93" t="s">
        <v>320</v>
      </c>
      <c r="G193" s="109">
        <v>45021</v>
      </c>
      <c r="H193" s="109">
        <v>45049</v>
      </c>
      <c r="I193" s="9">
        <v>672.45000000006985</v>
      </c>
      <c r="J193" s="9">
        <v>25.617173024013994</v>
      </c>
      <c r="K193" s="9">
        <v>13.370132058462419</v>
      </c>
      <c r="L193" s="9">
        <v>1.252</v>
      </c>
    </row>
    <row r="194" spans="3:12">
      <c r="C194" t="s">
        <v>81</v>
      </c>
      <c r="D194" t="s">
        <v>82</v>
      </c>
      <c r="E194" t="s">
        <v>336</v>
      </c>
      <c r="F194" s="93" t="s">
        <v>320</v>
      </c>
      <c r="G194" s="109">
        <v>45021</v>
      </c>
      <c r="H194" s="109">
        <v>45049</v>
      </c>
      <c r="I194" s="9">
        <v>672.3833333333605</v>
      </c>
      <c r="J194" s="9">
        <v>27.359070470712524</v>
      </c>
      <c r="K194" s="9">
        <v>14.279264337532632</v>
      </c>
      <c r="L194" s="9">
        <v>1.337</v>
      </c>
    </row>
    <row r="195" spans="3:12">
      <c r="C195" t="s">
        <v>85</v>
      </c>
      <c r="D195" t="s">
        <v>86</v>
      </c>
      <c r="E195" t="s">
        <v>337</v>
      </c>
      <c r="F195" s="93" t="s">
        <v>320</v>
      </c>
      <c r="G195" s="109">
        <v>45021</v>
      </c>
      <c r="H195" s="109">
        <v>45049</v>
      </c>
      <c r="I195" s="9">
        <v>672.43333333334886</v>
      </c>
      <c r="J195" s="9">
        <v>17.310435730927079</v>
      </c>
      <c r="K195" s="9">
        <v>9.0346741810684126</v>
      </c>
      <c r="L195" s="9">
        <v>0.84599999999999997</v>
      </c>
    </row>
    <row r="196" spans="3:12">
      <c r="C196" t="s">
        <v>88</v>
      </c>
      <c r="D196" t="s">
        <v>93</v>
      </c>
      <c r="E196" t="s">
        <v>338</v>
      </c>
      <c r="F196" s="93" t="s">
        <v>320</v>
      </c>
      <c r="G196" s="109">
        <v>45021</v>
      </c>
      <c r="H196" s="109">
        <v>45049</v>
      </c>
      <c r="I196" s="9">
        <v>672.39999999990687</v>
      </c>
      <c r="J196" s="9">
        <v>17.331756395005375</v>
      </c>
      <c r="K196" s="9">
        <v>9.0458018763076069</v>
      </c>
      <c r="L196" s="9">
        <v>0.84699999999999998</v>
      </c>
    </row>
    <row r="197" spans="3:12">
      <c r="C197" t="s">
        <v>92</v>
      </c>
      <c r="D197" t="s">
        <v>97</v>
      </c>
      <c r="E197" t="s">
        <v>339</v>
      </c>
      <c r="F197" s="93" t="s">
        <v>320</v>
      </c>
      <c r="G197" s="109">
        <v>45021</v>
      </c>
      <c r="H197" s="109">
        <v>45049</v>
      </c>
      <c r="I197" s="9">
        <v>672.45000000006985</v>
      </c>
      <c r="J197" s="9">
        <v>26.84483307308815</v>
      </c>
      <c r="K197" s="9">
        <v>14.010873211423878</v>
      </c>
      <c r="L197" s="9">
        <v>1.3120000000000001</v>
      </c>
    </row>
    <row r="198" spans="3:12">
      <c r="C198" t="s">
        <v>96</v>
      </c>
      <c r="D198" t="s">
        <v>26</v>
      </c>
      <c r="E198" t="s">
        <v>340</v>
      </c>
      <c r="F198" s="93" t="s">
        <v>320</v>
      </c>
      <c r="G198" s="109">
        <v>45021</v>
      </c>
      <c r="H198" s="109">
        <v>45049</v>
      </c>
      <c r="I198" s="9">
        <v>672.46666666679084</v>
      </c>
      <c r="J198" s="9">
        <v>6.2199900862484796</v>
      </c>
      <c r="K198" s="9">
        <v>3.2463413811317743</v>
      </c>
      <c r="L198" s="9">
        <v>0.30399999999999999</v>
      </c>
    </row>
    <row r="199" spans="3:12">
      <c r="C199" t="s">
        <v>99</v>
      </c>
      <c r="D199" t="s">
        <v>102</v>
      </c>
      <c r="E199" t="s">
        <v>341</v>
      </c>
      <c r="F199" s="93" t="s">
        <v>320</v>
      </c>
      <c r="G199" s="109">
        <v>45021</v>
      </c>
      <c r="H199" s="109">
        <v>45049</v>
      </c>
      <c r="I199" s="9">
        <v>672.51666666660458</v>
      </c>
      <c r="J199" s="9">
        <v>22.504869767789742</v>
      </c>
      <c r="K199" s="9">
        <v>11.745756663773353</v>
      </c>
      <c r="L199" s="9">
        <v>1.1000000000000001</v>
      </c>
    </row>
    <row r="200" spans="3:12">
      <c r="C200" t="s">
        <v>101</v>
      </c>
      <c r="D200" t="s">
        <v>46</v>
      </c>
      <c r="E200" t="s">
        <v>342</v>
      </c>
      <c r="F200" s="93" t="s">
        <v>320</v>
      </c>
      <c r="G200" s="109">
        <v>45021</v>
      </c>
      <c r="H200" s="109">
        <v>45049</v>
      </c>
      <c r="I200" s="9">
        <v>672.48333333333721</v>
      </c>
      <c r="J200" s="9">
        <v>29.544220674613822</v>
      </c>
      <c r="K200" s="9">
        <v>15.419739391760867</v>
      </c>
      <c r="L200" s="9">
        <v>1.444</v>
      </c>
    </row>
    <row r="201" spans="3:12">
      <c r="C201" t="s">
        <v>104</v>
      </c>
      <c r="D201" t="s">
        <v>107</v>
      </c>
      <c r="E201" t="s">
        <v>343</v>
      </c>
      <c r="F201" s="93" t="s">
        <v>320</v>
      </c>
      <c r="G201" s="109">
        <v>45021</v>
      </c>
      <c r="H201" s="109">
        <v>45049</v>
      </c>
      <c r="I201" s="9">
        <v>672.44999999989523</v>
      </c>
      <c r="J201" s="9">
        <v>23.816604952044752</v>
      </c>
      <c r="K201" s="9">
        <v>12.430378367455507</v>
      </c>
      <c r="L201" s="9">
        <v>1.1639999999999999</v>
      </c>
    </row>
    <row r="202" spans="3:12">
      <c r="C202" t="s">
        <v>106</v>
      </c>
      <c r="D202" t="s">
        <v>84</v>
      </c>
      <c r="E202" t="s">
        <v>344</v>
      </c>
      <c r="F202" s="93" t="s">
        <v>320</v>
      </c>
      <c r="G202" s="109">
        <v>45021</v>
      </c>
      <c r="H202" s="109">
        <v>45049</v>
      </c>
      <c r="I202" s="9">
        <v>672.44999999989523</v>
      </c>
      <c r="J202" s="9">
        <v>27.376819094360727</v>
      </c>
      <c r="K202" s="9">
        <v>14.288527711044221</v>
      </c>
      <c r="L202" s="9">
        <v>1.3380000000000001</v>
      </c>
    </row>
    <row r="203" spans="3:12">
      <c r="C203" t="s">
        <v>109</v>
      </c>
      <c r="D203" t="s">
        <v>80</v>
      </c>
      <c r="E203" t="s">
        <v>345</v>
      </c>
      <c r="F203" s="93" t="s">
        <v>320</v>
      </c>
      <c r="G203" s="109">
        <v>45021</v>
      </c>
      <c r="H203" s="109">
        <v>45049</v>
      </c>
      <c r="I203" s="9">
        <v>672.50000000005821</v>
      </c>
      <c r="J203" s="9">
        <v>17.758828252786568</v>
      </c>
      <c r="K203" s="9">
        <v>9.2686995056297334</v>
      </c>
      <c r="L203" s="9">
        <v>0.86799999999999999</v>
      </c>
    </row>
    <row r="204" spans="3:12">
      <c r="C204" t="s">
        <v>111</v>
      </c>
      <c r="D204" t="s">
        <v>49</v>
      </c>
      <c r="E204" t="s">
        <v>346</v>
      </c>
      <c r="F204" s="93" t="s">
        <v>320</v>
      </c>
      <c r="G204" s="109">
        <v>45021</v>
      </c>
      <c r="H204" s="109">
        <v>45049</v>
      </c>
      <c r="I204" s="9">
        <v>672.48333333333721</v>
      </c>
      <c r="J204" s="9">
        <v>26.229702842697314</v>
      </c>
      <c r="K204" s="9">
        <v>13.689824030635341</v>
      </c>
      <c r="L204" s="9">
        <v>1.282</v>
      </c>
    </row>
    <row r="205" spans="3:12">
      <c r="C205" t="s">
        <v>113</v>
      </c>
      <c r="D205" t="s">
        <v>52</v>
      </c>
      <c r="E205" t="s">
        <v>347</v>
      </c>
      <c r="F205" s="93" t="s">
        <v>320</v>
      </c>
      <c r="G205" s="109">
        <v>45021</v>
      </c>
      <c r="H205" s="109">
        <v>45049</v>
      </c>
      <c r="I205" s="9">
        <v>672.50000000005821</v>
      </c>
      <c r="J205" s="9">
        <v>32.162301858733279</v>
      </c>
      <c r="K205" s="9">
        <v>16.786170072407767</v>
      </c>
      <c r="L205" s="9">
        <v>1.5720000000000001</v>
      </c>
    </row>
    <row r="206" spans="3:12">
      <c r="C206" t="s">
        <v>115</v>
      </c>
      <c r="D206" t="s">
        <v>118</v>
      </c>
      <c r="E206" t="s">
        <v>348</v>
      </c>
      <c r="F206" s="93" t="s">
        <v>320</v>
      </c>
      <c r="G206" s="109">
        <v>45021</v>
      </c>
      <c r="H206" s="109">
        <v>45049</v>
      </c>
      <c r="I206" s="9">
        <v>672.51666666660458</v>
      </c>
      <c r="J206" s="9">
        <v>22.791295383016159</v>
      </c>
      <c r="K206" s="9">
        <v>11.895248112221378</v>
      </c>
      <c r="L206" s="9">
        <v>1.1140000000000001</v>
      </c>
    </row>
    <row r="207" spans="3:12">
      <c r="C207" t="s">
        <v>117</v>
      </c>
      <c r="D207" t="s">
        <v>122</v>
      </c>
      <c r="E207" t="s">
        <v>349</v>
      </c>
      <c r="F207" s="93" t="s">
        <v>320</v>
      </c>
      <c r="G207" s="109">
        <v>45021</v>
      </c>
      <c r="H207" s="109">
        <v>45049</v>
      </c>
      <c r="I207" s="9">
        <v>672.53333333332557</v>
      </c>
      <c r="J207" s="9">
        <v>27.51663610230008</v>
      </c>
      <c r="K207" s="9">
        <v>14.361501097233862</v>
      </c>
      <c r="L207" s="9">
        <v>1.345</v>
      </c>
    </row>
    <row r="208" spans="3:12">
      <c r="C208" t="s">
        <v>121</v>
      </c>
      <c r="D208" t="s">
        <v>72</v>
      </c>
      <c r="E208" t="s">
        <v>350</v>
      </c>
      <c r="F208" s="93" t="s">
        <v>320</v>
      </c>
      <c r="G208" s="109">
        <v>45021</v>
      </c>
      <c r="H208" s="109">
        <v>45049</v>
      </c>
      <c r="I208" s="9">
        <v>672.60000000003492</v>
      </c>
      <c r="J208" s="9">
        <v>22.317973535532591</v>
      </c>
      <c r="K208" s="9">
        <v>11.648211657376091</v>
      </c>
      <c r="L208" s="9">
        <v>1.091</v>
      </c>
    </row>
    <row r="209" spans="3:12">
      <c r="C209" t="s">
        <v>125</v>
      </c>
      <c r="D209" t="s">
        <v>64</v>
      </c>
      <c r="E209" t="s">
        <v>351</v>
      </c>
      <c r="F209" s="93" t="s">
        <v>320</v>
      </c>
      <c r="G209" s="109">
        <v>45021</v>
      </c>
      <c r="H209" s="109">
        <v>45049</v>
      </c>
      <c r="I209" s="9">
        <v>672.71666666673264</v>
      </c>
      <c r="J209" s="9">
        <v>32.479189356585771</v>
      </c>
      <c r="K209" s="9">
        <v>16.951560206986311</v>
      </c>
      <c r="L209" s="9">
        <v>1.5880000000000001</v>
      </c>
    </row>
    <row r="210" spans="3:12">
      <c r="C210" t="s">
        <v>128</v>
      </c>
      <c r="D210" t="s">
        <v>135</v>
      </c>
      <c r="E210" t="s">
        <v>352</v>
      </c>
      <c r="F210" s="93" t="s">
        <v>320</v>
      </c>
      <c r="G210" s="109">
        <v>45021</v>
      </c>
      <c r="H210" s="109">
        <v>45049</v>
      </c>
      <c r="I210" s="9">
        <v>671.93333333329065</v>
      </c>
      <c r="J210" s="9">
        <v>34.462342990378218</v>
      </c>
      <c r="K210" s="9">
        <v>17.986609076397819</v>
      </c>
      <c r="L210" s="9">
        <v>1.6830000000000001</v>
      </c>
    </row>
    <row r="211" spans="3:12">
      <c r="C211" t="s">
        <v>131</v>
      </c>
      <c r="D211" t="s">
        <v>138</v>
      </c>
      <c r="E211" t="s">
        <v>353</v>
      </c>
      <c r="F211" s="93" t="s">
        <v>320</v>
      </c>
      <c r="G211" s="109">
        <v>45021</v>
      </c>
      <c r="H211" s="109">
        <v>45049</v>
      </c>
      <c r="I211" s="9">
        <v>671.93333333329065</v>
      </c>
      <c r="J211" s="9">
        <v>34.421389522772301</v>
      </c>
      <c r="K211" s="9">
        <v>17.965234615225629</v>
      </c>
      <c r="L211" s="9">
        <v>1.681</v>
      </c>
    </row>
    <row r="212" spans="3:12">
      <c r="C212" t="s">
        <v>134</v>
      </c>
      <c r="D212" t="s">
        <v>141</v>
      </c>
      <c r="E212" t="s">
        <v>354</v>
      </c>
      <c r="F212" s="93" t="s">
        <v>320</v>
      </c>
      <c r="G212" s="109">
        <v>45021</v>
      </c>
      <c r="H212" s="109">
        <v>45049</v>
      </c>
      <c r="I212" s="9">
        <v>671.93333333329065</v>
      </c>
      <c r="J212" s="9">
        <v>35.260935608693579</v>
      </c>
      <c r="K212" s="9">
        <v>18.403411069255522</v>
      </c>
      <c r="L212" s="9">
        <v>1.722</v>
      </c>
    </row>
    <row r="213" spans="3:12">
      <c r="C213" t="s">
        <v>137</v>
      </c>
      <c r="D213" t="s">
        <v>56</v>
      </c>
      <c r="E213" t="s">
        <v>355</v>
      </c>
      <c r="F213" s="93" t="s">
        <v>320</v>
      </c>
      <c r="G213" s="109">
        <v>45021</v>
      </c>
      <c r="H213" s="109">
        <v>45049</v>
      </c>
      <c r="I213" s="9">
        <v>672.48333333333721</v>
      </c>
      <c r="J213" s="9">
        <v>22.812885077696961</v>
      </c>
      <c r="K213" s="9">
        <v>11.90651622009236</v>
      </c>
      <c r="L213" s="9">
        <v>1.115</v>
      </c>
    </row>
    <row r="214" spans="3:12">
      <c r="C214" t="s">
        <v>140</v>
      </c>
      <c r="D214" t="s">
        <v>152</v>
      </c>
      <c r="E214" t="s">
        <v>356</v>
      </c>
      <c r="F214" s="93" t="s">
        <v>320</v>
      </c>
      <c r="G214" s="109">
        <v>45021</v>
      </c>
      <c r="H214" s="109">
        <v>45049</v>
      </c>
      <c r="I214" s="9">
        <v>672.31666666665114</v>
      </c>
      <c r="J214" s="9">
        <v>39.211052331491523</v>
      </c>
      <c r="K214" s="9">
        <v>20.4650586281271</v>
      </c>
      <c r="L214" s="9">
        <v>1.9159999999999999</v>
      </c>
    </row>
    <row r="215" spans="3:12">
      <c r="C215" t="s">
        <v>144</v>
      </c>
      <c r="D215" t="s">
        <v>156</v>
      </c>
      <c r="E215" t="s">
        <v>357</v>
      </c>
      <c r="F215" s="93" t="s">
        <v>320</v>
      </c>
      <c r="G215" s="109">
        <v>45021</v>
      </c>
      <c r="H215" s="109">
        <v>45049</v>
      </c>
      <c r="I215" s="9">
        <v>672.26666666666279</v>
      </c>
      <c r="J215" s="9">
        <v>21.612709242364268</v>
      </c>
      <c r="K215" s="9">
        <v>11.280119646327906</v>
      </c>
      <c r="L215" s="9">
        <v>1.056</v>
      </c>
    </row>
    <row r="216" spans="3:12">
      <c r="C216" t="s">
        <v>147</v>
      </c>
      <c r="D216" t="s">
        <v>159</v>
      </c>
      <c r="E216" t="s">
        <v>358</v>
      </c>
      <c r="F216" s="93" t="s">
        <v>320</v>
      </c>
      <c r="G216" s="109">
        <v>45021</v>
      </c>
      <c r="H216" s="109">
        <v>45049</v>
      </c>
      <c r="I216" s="9">
        <v>672.26666666666279</v>
      </c>
      <c r="J216" s="9">
        <v>22.329039567632019</v>
      </c>
      <c r="K216" s="9">
        <v>11.653987248242181</v>
      </c>
      <c r="L216" s="9">
        <v>1.091</v>
      </c>
    </row>
    <row r="217" spans="3:12">
      <c r="C217" t="s">
        <v>151</v>
      </c>
      <c r="D217" t="s">
        <v>162</v>
      </c>
      <c r="E217" t="s">
        <v>359</v>
      </c>
      <c r="F217" s="93" t="s">
        <v>320</v>
      </c>
      <c r="G217" s="109">
        <v>45021</v>
      </c>
      <c r="H217" s="109">
        <v>45049</v>
      </c>
      <c r="I217" s="9">
        <v>672.26666666666279</v>
      </c>
      <c r="J217" s="9">
        <v>22.062974018246855</v>
      </c>
      <c r="K217" s="9">
        <v>11.515122138959738</v>
      </c>
      <c r="L217" s="9">
        <v>1.0780000000000001</v>
      </c>
    </row>
    <row r="218" spans="3:12">
      <c r="C218" t="s">
        <v>155</v>
      </c>
      <c r="D218" t="s">
        <v>124</v>
      </c>
      <c r="E218" t="s">
        <v>360</v>
      </c>
      <c r="F218" s="93" t="s">
        <v>320</v>
      </c>
      <c r="G218" s="109">
        <v>45021</v>
      </c>
      <c r="H218" s="109">
        <v>45049</v>
      </c>
      <c r="I218" s="9">
        <v>672.28333333320916</v>
      </c>
      <c r="J218" s="9">
        <v>2.6401234598512451</v>
      </c>
      <c r="K218" s="9">
        <v>1.3779349999223618</v>
      </c>
      <c r="L218" s="9">
        <v>0.129</v>
      </c>
    </row>
    <row r="219" spans="3:12">
      <c r="C219" t="s">
        <v>158</v>
      </c>
      <c r="D219" t="s">
        <v>143</v>
      </c>
      <c r="E219" t="s">
        <v>361</v>
      </c>
      <c r="F219" s="93" t="s">
        <v>320</v>
      </c>
      <c r="G219" s="109">
        <v>45021</v>
      </c>
      <c r="H219" s="109">
        <v>45049</v>
      </c>
      <c r="I219" s="9">
        <v>672.26666666666279</v>
      </c>
      <c r="J219" s="9">
        <v>13.814941987306705</v>
      </c>
      <c r="K219" s="9">
        <v>7.2103037512039174</v>
      </c>
      <c r="L219" s="9">
        <v>0.67500000000000004</v>
      </c>
    </row>
    <row r="220" spans="3:12">
      <c r="C220" t="s">
        <v>161</v>
      </c>
      <c r="D220" t="s">
        <v>95</v>
      </c>
      <c r="E220" t="s">
        <v>362</v>
      </c>
      <c r="F220" s="93" t="s">
        <v>320</v>
      </c>
      <c r="G220" s="109">
        <v>45021</v>
      </c>
      <c r="H220" s="109">
        <v>45049</v>
      </c>
      <c r="I220" s="9">
        <v>672.24999999994179</v>
      </c>
      <c r="J220" s="9">
        <v>31.355579025662813</v>
      </c>
      <c r="K220" s="9">
        <v>16.365124752433619</v>
      </c>
      <c r="L220" s="9">
        <v>1.532</v>
      </c>
    </row>
    <row r="221" spans="3:12">
      <c r="C221" t="s">
        <v>164</v>
      </c>
      <c r="D221" t="s">
        <v>175</v>
      </c>
      <c r="E221" t="s">
        <v>363</v>
      </c>
      <c r="F221" s="93" t="s">
        <v>320</v>
      </c>
      <c r="G221" s="109">
        <v>45021</v>
      </c>
      <c r="H221" s="109">
        <v>45049</v>
      </c>
      <c r="I221" s="9">
        <v>672.24999999994179</v>
      </c>
      <c r="J221" s="9">
        <v>27.507766455933957</v>
      </c>
      <c r="K221" s="9">
        <v>14.356871845477015</v>
      </c>
      <c r="L221" s="9">
        <v>1.3440000000000001</v>
      </c>
    </row>
    <row r="222" spans="3:12">
      <c r="C222" t="s">
        <v>168</v>
      </c>
      <c r="D222" t="s">
        <v>42</v>
      </c>
      <c r="E222" t="s">
        <v>364</v>
      </c>
      <c r="F222" s="93" t="s">
        <v>320</v>
      </c>
      <c r="G222" s="109">
        <v>45021</v>
      </c>
      <c r="H222" s="109">
        <v>45049</v>
      </c>
      <c r="I222" s="9">
        <v>672.23333333339542</v>
      </c>
      <c r="J222" s="9">
        <v>19.628424158276562</v>
      </c>
      <c r="K222" s="9">
        <v>10.244480249622423</v>
      </c>
      <c r="L222" s="9">
        <v>0.95899999999999996</v>
      </c>
    </row>
    <row r="223" spans="3:12">
      <c r="C223" t="s">
        <v>171</v>
      </c>
      <c r="D223" t="s">
        <v>120</v>
      </c>
      <c r="E223" t="s">
        <v>365</v>
      </c>
      <c r="F223" s="93" t="s">
        <v>320</v>
      </c>
      <c r="G223" s="109">
        <v>45021</v>
      </c>
      <c r="H223" s="109">
        <v>45049</v>
      </c>
      <c r="I223" s="9">
        <v>672.21666666667443</v>
      </c>
      <c r="J223" s="9">
        <v>37.374756155009116</v>
      </c>
      <c r="K223" s="9">
        <v>19.506657700944217</v>
      </c>
      <c r="L223" s="9">
        <v>1.8260000000000001</v>
      </c>
    </row>
    <row r="224" spans="3:12">
      <c r="C224" t="s">
        <v>174</v>
      </c>
      <c r="D224" t="s">
        <v>167</v>
      </c>
      <c r="E224" t="s">
        <v>366</v>
      </c>
      <c r="F224" s="93" t="s">
        <v>320</v>
      </c>
      <c r="G224" s="109">
        <v>45021</v>
      </c>
      <c r="H224" s="109">
        <v>45049</v>
      </c>
      <c r="I224" s="9">
        <v>672.25000000011642</v>
      </c>
      <c r="J224" s="9">
        <v>22.32959315730368</v>
      </c>
      <c r="K224" s="9">
        <v>11.654276178133445</v>
      </c>
      <c r="L224" s="9">
        <v>1.091</v>
      </c>
    </row>
    <row r="225" spans="1:12">
      <c r="C225" t="s">
        <v>177</v>
      </c>
      <c r="D225" t="s">
        <v>170</v>
      </c>
      <c r="E225" t="s">
        <v>367</v>
      </c>
      <c r="F225" s="93" t="s">
        <v>320</v>
      </c>
      <c r="G225" s="109">
        <v>45021</v>
      </c>
      <c r="H225" s="109">
        <v>45049</v>
      </c>
      <c r="I225" s="9">
        <v>672.24999999994179</v>
      </c>
      <c r="J225" s="9">
        <v>22.657066567499172</v>
      </c>
      <c r="K225" s="9">
        <v>11.825191319154056</v>
      </c>
      <c r="L225" s="9">
        <v>1.107</v>
      </c>
    </row>
    <row r="226" spans="1:12">
      <c r="C226" t="s">
        <v>179</v>
      </c>
      <c r="D226" t="s">
        <v>173</v>
      </c>
      <c r="E226" t="s">
        <v>368</v>
      </c>
      <c r="F226" s="93" t="s">
        <v>320</v>
      </c>
      <c r="G226" s="109">
        <v>45021</v>
      </c>
      <c r="H226" s="109">
        <v>45049</v>
      </c>
      <c r="I226" s="9">
        <v>672.24999999994179</v>
      </c>
      <c r="J226" s="9">
        <v>0.6344797322425243</v>
      </c>
      <c r="K226" s="9">
        <v>0.33114808572156801</v>
      </c>
      <c r="L226" s="9">
        <v>3.1E-2</v>
      </c>
    </row>
    <row r="227" spans="1:12">
      <c r="C227" t="s">
        <v>182</v>
      </c>
      <c r="D227" t="s">
        <v>127</v>
      </c>
      <c r="E227" t="s">
        <v>369</v>
      </c>
      <c r="F227" s="93" t="s">
        <v>320</v>
      </c>
      <c r="G227" s="109">
        <v>45021</v>
      </c>
      <c r="H227" s="109">
        <v>45049</v>
      </c>
      <c r="I227" s="9">
        <v>672.30000000010477</v>
      </c>
      <c r="J227" s="9">
        <v>20.895342852889794</v>
      </c>
      <c r="K227" s="9">
        <v>10.905711301090706</v>
      </c>
      <c r="L227" s="9">
        <v>1.0209999999999999</v>
      </c>
    </row>
    <row r="228" spans="1:12">
      <c r="C228" t="s">
        <v>184</v>
      </c>
      <c r="D228" t="s">
        <v>154</v>
      </c>
      <c r="E228" t="s">
        <v>370</v>
      </c>
      <c r="F228" s="93" t="s">
        <v>320</v>
      </c>
      <c r="G228" s="109">
        <v>45021</v>
      </c>
      <c r="H228" s="109">
        <v>45049</v>
      </c>
      <c r="I228" s="9">
        <v>672.30000000010477</v>
      </c>
      <c r="J228" s="9">
        <v>18.910182954035431</v>
      </c>
      <c r="K228" s="9">
        <v>9.8696153204777826</v>
      </c>
      <c r="L228" s="9">
        <v>0.92400000000000004</v>
      </c>
    </row>
    <row r="229" spans="1:12">
      <c r="C229" t="s">
        <v>186</v>
      </c>
      <c r="D229" t="s">
        <v>133</v>
      </c>
      <c r="E229" t="s">
        <v>371</v>
      </c>
      <c r="F229" s="93" t="s">
        <v>320</v>
      </c>
      <c r="G229" s="109">
        <v>45021</v>
      </c>
      <c r="H229" s="109">
        <v>45049</v>
      </c>
      <c r="I229" s="9">
        <v>672.31666666665114</v>
      </c>
      <c r="J229" s="9">
        <v>19.789711693398903</v>
      </c>
      <c r="K229" s="9">
        <v>10.328659547702976</v>
      </c>
      <c r="L229" s="9">
        <v>0.96699999999999997</v>
      </c>
    </row>
    <row r="230" spans="1:12">
      <c r="C230" t="s">
        <v>189</v>
      </c>
      <c r="D230" t="s">
        <v>30</v>
      </c>
      <c r="E230" t="s">
        <v>372</v>
      </c>
      <c r="F230" s="93" t="s">
        <v>320</v>
      </c>
      <c r="G230" s="109">
        <v>45021</v>
      </c>
      <c r="H230" s="109">
        <v>45049</v>
      </c>
      <c r="I230" s="9">
        <v>672.29999999993015</v>
      </c>
      <c r="J230" s="9">
        <v>7.6745872378410471</v>
      </c>
      <c r="K230" s="9">
        <v>4.0055256982468936</v>
      </c>
      <c r="L230" s="9">
        <v>0.375</v>
      </c>
    </row>
    <row r="231" spans="1:12">
      <c r="C231" t="s">
        <v>191</v>
      </c>
      <c r="D231" t="s">
        <v>60</v>
      </c>
      <c r="E231" t="s">
        <v>373</v>
      </c>
      <c r="F231" s="93" t="s">
        <v>320</v>
      </c>
      <c r="G231" s="109">
        <v>45021</v>
      </c>
      <c r="H231" s="109">
        <v>45049</v>
      </c>
      <c r="I231" s="9">
        <v>672.33333333337214</v>
      </c>
      <c r="J231" s="9">
        <v>22.347290034703718</v>
      </c>
      <c r="K231" s="9">
        <v>11.663512544208622</v>
      </c>
      <c r="L231" s="9">
        <v>1.0920000000000001</v>
      </c>
    </row>
    <row r="232" spans="1:12">
      <c r="C232" t="s">
        <v>193</v>
      </c>
      <c r="D232" t="s">
        <v>188</v>
      </c>
      <c r="E232" t="s">
        <v>374</v>
      </c>
      <c r="F232" s="93" t="s">
        <v>320</v>
      </c>
      <c r="G232" s="109">
        <v>45021</v>
      </c>
      <c r="H232" s="109">
        <v>45049</v>
      </c>
      <c r="I232" s="9">
        <v>672.41666666662786</v>
      </c>
      <c r="J232" s="9">
        <v>20.052774817202792</v>
      </c>
      <c r="K232" s="9">
        <v>10.465957629020247</v>
      </c>
      <c r="L232" s="9">
        <v>0.98</v>
      </c>
    </row>
    <row r="233" spans="1:12">
      <c r="C233" t="s">
        <v>195</v>
      </c>
      <c r="D233" t="s">
        <v>76</v>
      </c>
      <c r="E233" t="s">
        <v>375</v>
      </c>
      <c r="F233" s="93" t="s">
        <v>320</v>
      </c>
      <c r="G233" s="109">
        <v>45021</v>
      </c>
      <c r="H233" s="109">
        <v>45049</v>
      </c>
      <c r="I233" s="9">
        <v>672.28333333338378</v>
      </c>
      <c r="J233" s="9">
        <v>19.913489352206156</v>
      </c>
      <c r="K233" s="9">
        <v>10.39326166607837</v>
      </c>
      <c r="L233" s="9">
        <v>0.97299999999999998</v>
      </c>
    </row>
    <row r="234" spans="1:12">
      <c r="C234" t="s">
        <v>197</v>
      </c>
      <c r="D234" t="s">
        <v>146</v>
      </c>
      <c r="E234" t="s">
        <v>376</v>
      </c>
      <c r="F234" s="93" t="s">
        <v>320</v>
      </c>
      <c r="G234" s="109">
        <v>45021</v>
      </c>
      <c r="H234" s="109">
        <v>45049</v>
      </c>
      <c r="I234" s="9">
        <v>672.39999999990687</v>
      </c>
      <c r="J234" s="9">
        <v>26.60127900059857</v>
      </c>
      <c r="K234" s="9">
        <v>13.88375730720176</v>
      </c>
      <c r="L234" s="9">
        <v>1.3</v>
      </c>
    </row>
    <row r="235" spans="1:12">
      <c r="A235" t="s">
        <v>12</v>
      </c>
      <c r="C235" t="s">
        <v>12</v>
      </c>
      <c r="D235" s="108" t="s">
        <v>13</v>
      </c>
      <c r="E235" s="93" t="s">
        <v>377</v>
      </c>
      <c r="F235" s="93" t="s">
        <v>21</v>
      </c>
      <c r="G235" s="109">
        <v>45049</v>
      </c>
      <c r="H235" s="109">
        <v>45077</v>
      </c>
      <c r="I235" s="9">
        <v>670.25000000005821</v>
      </c>
      <c r="J235" s="9">
        <v>30.073756061168595</v>
      </c>
      <c r="K235" s="9">
        <v>15.696114854472128</v>
      </c>
      <c r="L235" s="9">
        <v>1.4650000000000001</v>
      </c>
    </row>
    <row r="236" spans="1:12">
      <c r="A236" t="s">
        <v>23</v>
      </c>
      <c r="C236" t="s">
        <v>23</v>
      </c>
      <c r="D236" s="108" t="s">
        <v>24</v>
      </c>
      <c r="E236" s="93" t="s">
        <v>378</v>
      </c>
      <c r="F236" s="93" t="s">
        <v>21</v>
      </c>
      <c r="G236" s="109">
        <v>45049</v>
      </c>
      <c r="H236" s="109">
        <v>45077</v>
      </c>
      <c r="I236" s="9">
        <v>670.23333333333721</v>
      </c>
      <c r="J236" s="9">
        <v>25.106565375242308</v>
      </c>
      <c r="K236" s="9">
        <v>13.103635373299744</v>
      </c>
      <c r="L236" s="9">
        <v>1.2230000000000001</v>
      </c>
    </row>
    <row r="237" spans="1:12">
      <c r="A237" t="s">
        <v>27</v>
      </c>
      <c r="C237" t="s">
        <v>27</v>
      </c>
      <c r="D237" s="108" t="s">
        <v>28</v>
      </c>
      <c r="E237" s="93" t="s">
        <v>379</v>
      </c>
      <c r="F237" s="93" t="s">
        <v>21</v>
      </c>
      <c r="G237" s="109">
        <v>45049</v>
      </c>
      <c r="H237" s="109">
        <v>45077</v>
      </c>
      <c r="I237" s="9">
        <v>670.23333333333721</v>
      </c>
      <c r="J237" s="9">
        <v>26.091941612373645</v>
      </c>
      <c r="K237" s="9">
        <v>13.617923597272258</v>
      </c>
      <c r="L237" s="9">
        <v>1.2709999999999999</v>
      </c>
    </row>
    <row r="238" spans="1:12">
      <c r="A238" t="s">
        <v>31</v>
      </c>
      <c r="C238" t="s">
        <v>31</v>
      </c>
      <c r="D238" s="108" t="s">
        <v>32</v>
      </c>
      <c r="E238" s="93" t="s">
        <v>380</v>
      </c>
      <c r="F238" s="93" t="s">
        <v>21</v>
      </c>
      <c r="G238" s="109">
        <v>45049</v>
      </c>
      <c r="H238" s="109">
        <v>45077</v>
      </c>
      <c r="I238" s="9">
        <v>670.21666666661622</v>
      </c>
      <c r="J238" s="9">
        <v>24.429726705296144</v>
      </c>
      <c r="K238" s="9">
        <v>12.750379282513645</v>
      </c>
      <c r="L238" s="9">
        <v>1.19</v>
      </c>
    </row>
    <row r="239" spans="1:12">
      <c r="A239" s="115" t="s">
        <v>35</v>
      </c>
      <c r="C239" t="s">
        <v>39</v>
      </c>
      <c r="D239" s="108" t="s">
        <v>40</v>
      </c>
      <c r="E239" s="93" t="s">
        <v>381</v>
      </c>
      <c r="F239" s="93" t="s">
        <v>21</v>
      </c>
      <c r="G239" s="109">
        <v>45049</v>
      </c>
      <c r="H239" s="109">
        <v>45077</v>
      </c>
      <c r="I239" s="9">
        <v>670.28333333332557</v>
      </c>
      <c r="J239" s="9">
        <v>11.47467140761383</v>
      </c>
      <c r="K239" s="9">
        <v>5.9888681668130639</v>
      </c>
      <c r="L239" s="9">
        <v>0.55900000000000005</v>
      </c>
    </row>
    <row r="240" spans="1:12">
      <c r="A240" t="s">
        <v>39</v>
      </c>
      <c r="C240" t="s">
        <v>43</v>
      </c>
      <c r="D240" s="108" t="s">
        <v>44</v>
      </c>
      <c r="E240" s="93" t="s">
        <v>382</v>
      </c>
      <c r="F240" s="93" t="s">
        <v>21</v>
      </c>
      <c r="G240" s="109">
        <v>45049</v>
      </c>
      <c r="H240" s="109">
        <v>45077</v>
      </c>
      <c r="I240" s="9">
        <v>670.16666666662786</v>
      </c>
      <c r="J240" s="9">
        <v>15.521219597116044</v>
      </c>
      <c r="K240" s="9">
        <v>8.1008453012087909</v>
      </c>
      <c r="L240" s="9">
        <v>0.75600000000000001</v>
      </c>
    </row>
    <row r="241" spans="1:12">
      <c r="A241" t="s">
        <v>43</v>
      </c>
      <c r="C241" t="s">
        <v>47</v>
      </c>
      <c r="D241" s="108" t="s">
        <v>34</v>
      </c>
      <c r="E241" s="93" t="s">
        <v>383</v>
      </c>
      <c r="F241" s="93" t="s">
        <v>21</v>
      </c>
      <c r="G241" s="109">
        <v>45049</v>
      </c>
      <c r="H241" s="109">
        <v>45077</v>
      </c>
      <c r="I241" s="9">
        <v>670.16666666662786</v>
      </c>
      <c r="J241" s="9">
        <v>18.559765232530296</v>
      </c>
      <c r="K241" s="9">
        <v>9.6867250691703006</v>
      </c>
      <c r="L241" s="9">
        <v>0.90400000000000003</v>
      </c>
    </row>
    <row r="242" spans="1:12">
      <c r="A242" t="s">
        <v>47</v>
      </c>
      <c r="C242" t="s">
        <v>50</v>
      </c>
      <c r="D242" s="108" t="s">
        <v>38</v>
      </c>
      <c r="E242" s="93" t="s">
        <v>384</v>
      </c>
      <c r="F242" s="93" t="s">
        <v>21</v>
      </c>
      <c r="G242" s="109">
        <v>45049</v>
      </c>
      <c r="H242" s="109">
        <v>45077</v>
      </c>
      <c r="I242" s="9">
        <v>670.18333333334886</v>
      </c>
      <c r="J242" s="9">
        <v>38.740493397328194</v>
      </c>
      <c r="K242" s="9">
        <v>20.219464194847703</v>
      </c>
      <c r="L242" s="9">
        <v>1.887</v>
      </c>
    </row>
    <row r="243" spans="1:12">
      <c r="A243" t="s">
        <v>50</v>
      </c>
      <c r="C243" t="s">
        <v>53</v>
      </c>
      <c r="D243" s="108" t="s">
        <v>54</v>
      </c>
      <c r="E243" s="93" t="s">
        <v>385</v>
      </c>
      <c r="F243" s="93" t="s">
        <v>21</v>
      </c>
      <c r="G243" s="109">
        <v>45049</v>
      </c>
      <c r="H243" s="109">
        <v>45077</v>
      </c>
      <c r="I243" s="9">
        <v>670.18333333317423</v>
      </c>
      <c r="J243" s="9">
        <v>22.172619432498863</v>
      </c>
      <c r="K243" s="9">
        <v>11.572348346815691</v>
      </c>
      <c r="L243" s="9">
        <v>1.08</v>
      </c>
    </row>
    <row r="244" spans="1:12">
      <c r="A244" t="s">
        <v>53</v>
      </c>
      <c r="C244" t="s">
        <v>57</v>
      </c>
      <c r="D244" s="108" t="s">
        <v>58</v>
      </c>
      <c r="E244" s="93" t="s">
        <v>386</v>
      </c>
      <c r="F244" s="93" t="s">
        <v>21</v>
      </c>
      <c r="G244" s="109">
        <v>45049</v>
      </c>
      <c r="H244" s="109">
        <v>45077</v>
      </c>
      <c r="I244" s="9">
        <v>670.18333333334886</v>
      </c>
      <c r="J244" s="9">
        <v>42.928654845688001</v>
      </c>
      <c r="K244" s="9">
        <v>22.40535221591232</v>
      </c>
      <c r="L244" s="9">
        <v>2.0910000000000002</v>
      </c>
    </row>
    <row r="245" spans="1:12">
      <c r="A245" t="s">
        <v>57</v>
      </c>
      <c r="C245" t="s">
        <v>61</v>
      </c>
      <c r="D245" s="108" t="s">
        <v>62</v>
      </c>
      <c r="E245" s="93" t="s">
        <v>387</v>
      </c>
      <c r="F245" s="93" t="s">
        <v>21</v>
      </c>
      <c r="G245" s="109">
        <v>45049</v>
      </c>
      <c r="H245" s="109">
        <v>45077</v>
      </c>
      <c r="I245" s="9">
        <v>670.15000000008149</v>
      </c>
      <c r="J245" s="9">
        <v>35.888580168614602</v>
      </c>
      <c r="K245" s="9">
        <v>18.730991737272756</v>
      </c>
      <c r="L245" s="9">
        <v>1.748</v>
      </c>
    </row>
    <row r="246" spans="1:12">
      <c r="A246" t="s">
        <v>61</v>
      </c>
      <c r="C246" t="s">
        <v>65</v>
      </c>
      <c r="D246" s="108" t="s">
        <v>66</v>
      </c>
      <c r="E246" s="93" t="s">
        <v>388</v>
      </c>
      <c r="F246" s="93" t="s">
        <v>21</v>
      </c>
      <c r="G246" s="109">
        <v>45049</v>
      </c>
      <c r="H246" s="109">
        <v>45077</v>
      </c>
      <c r="I246" s="9">
        <v>670.23333333333721</v>
      </c>
      <c r="J246" s="9">
        <v>25.18868006166992</v>
      </c>
      <c r="K246" s="9">
        <v>13.146492725297454</v>
      </c>
      <c r="L246" s="9">
        <v>1.2270000000000001</v>
      </c>
    </row>
    <row r="247" spans="1:12">
      <c r="A247" t="s">
        <v>65</v>
      </c>
      <c r="C247" t="s">
        <v>69</v>
      </c>
      <c r="D247" s="108" t="s">
        <v>70</v>
      </c>
      <c r="E247" s="93" t="s">
        <v>389</v>
      </c>
      <c r="F247" s="93" t="s">
        <v>21</v>
      </c>
      <c r="G247" s="109">
        <v>45049</v>
      </c>
      <c r="H247" s="109">
        <v>45077</v>
      </c>
      <c r="I247" s="9">
        <v>670.14999999990687</v>
      </c>
      <c r="J247" s="9">
        <v>17.718446616431621</v>
      </c>
      <c r="K247" s="9">
        <v>9.2476234950060654</v>
      </c>
      <c r="L247" s="9">
        <v>0.86299999999999999</v>
      </c>
    </row>
    <row r="248" spans="1:12">
      <c r="A248" t="s">
        <v>69</v>
      </c>
      <c r="C248" t="s">
        <v>73</v>
      </c>
      <c r="D248" s="108" t="s">
        <v>74</v>
      </c>
      <c r="E248" s="93" t="s">
        <v>390</v>
      </c>
      <c r="F248" s="93" t="s">
        <v>21</v>
      </c>
      <c r="G248" s="109">
        <v>45049</v>
      </c>
      <c r="H248" s="109">
        <v>45077</v>
      </c>
      <c r="I248" s="9">
        <v>669.89999999996508</v>
      </c>
      <c r="J248" s="9">
        <v>41.591244961936781</v>
      </c>
      <c r="K248" s="9">
        <v>21.707330355916902</v>
      </c>
      <c r="L248" s="9">
        <v>2.0249999999999999</v>
      </c>
    </row>
    <row r="249" spans="1:12">
      <c r="A249" t="s">
        <v>73</v>
      </c>
      <c r="C249" t="s">
        <v>77</v>
      </c>
      <c r="D249" s="108" t="s">
        <v>78</v>
      </c>
      <c r="E249" s="93" t="s">
        <v>391</v>
      </c>
      <c r="F249" s="93" t="s">
        <v>21</v>
      </c>
      <c r="G249" s="109">
        <v>45049</v>
      </c>
      <c r="H249" s="109">
        <v>45077</v>
      </c>
      <c r="I249" s="9">
        <v>669.91666666668607</v>
      </c>
      <c r="J249" s="9">
        <v>28.486726707301077</v>
      </c>
      <c r="K249" s="9">
        <v>14.867811433873214</v>
      </c>
      <c r="L249" s="9">
        <v>1.387</v>
      </c>
    </row>
    <row r="250" spans="1:12">
      <c r="A250" t="s">
        <v>77</v>
      </c>
      <c r="C250" t="s">
        <v>81</v>
      </c>
      <c r="D250" s="108" t="s">
        <v>82</v>
      </c>
      <c r="E250" s="93" t="s">
        <v>392</v>
      </c>
      <c r="F250" s="93" t="s">
        <v>21</v>
      </c>
      <c r="G250" s="109">
        <v>45049</v>
      </c>
      <c r="H250" s="109">
        <v>45077</v>
      </c>
      <c r="I250" s="9">
        <v>669.93333333340706</v>
      </c>
      <c r="J250" s="9">
        <v>30.72464523832879</v>
      </c>
      <c r="K250" s="9">
        <v>16.035827368647595</v>
      </c>
      <c r="L250" s="9">
        <v>1.496</v>
      </c>
    </row>
    <row r="251" spans="1:12">
      <c r="A251" t="s">
        <v>81</v>
      </c>
      <c r="C251" t="s">
        <v>85</v>
      </c>
      <c r="D251" s="108" t="s">
        <v>86</v>
      </c>
      <c r="E251" s="93" t="s">
        <v>393</v>
      </c>
      <c r="F251" s="93" t="s">
        <v>21</v>
      </c>
      <c r="G251" s="109">
        <v>45049</v>
      </c>
      <c r="H251" s="109">
        <v>45077</v>
      </c>
      <c r="I251" s="9">
        <v>669.84999999997672</v>
      </c>
      <c r="J251" s="9">
        <v>17.007467343435689</v>
      </c>
      <c r="K251" s="9">
        <v>8.8765487178683138</v>
      </c>
      <c r="L251" s="9">
        <v>0.82799999999999996</v>
      </c>
    </row>
    <row r="252" spans="1:12">
      <c r="A252" t="s">
        <v>85</v>
      </c>
      <c r="C252" t="s">
        <v>89</v>
      </c>
      <c r="D252" s="108" t="s">
        <v>90</v>
      </c>
      <c r="E252" s="93" t="s">
        <v>394</v>
      </c>
      <c r="F252" s="93" t="s">
        <v>21</v>
      </c>
      <c r="G252" s="109">
        <v>45049</v>
      </c>
      <c r="H252" s="109">
        <v>45077</v>
      </c>
      <c r="I252" s="9">
        <v>669.83333333325572</v>
      </c>
      <c r="J252" s="9">
        <v>3.6562856431952482</v>
      </c>
      <c r="K252" s="9">
        <v>1.9082910455090023</v>
      </c>
      <c r="L252" s="9">
        <v>0.17799999999999999</v>
      </c>
    </row>
    <row r="253" spans="1:12">
      <c r="A253" t="s">
        <v>88</v>
      </c>
      <c r="C253" t="s">
        <v>88</v>
      </c>
      <c r="D253" s="108" t="s">
        <v>93</v>
      </c>
      <c r="E253" s="93" t="s">
        <v>395</v>
      </c>
      <c r="F253" s="93" t="s">
        <v>21</v>
      </c>
      <c r="G253" s="109">
        <v>45049</v>
      </c>
      <c r="H253" s="109">
        <v>45077</v>
      </c>
      <c r="I253" s="9">
        <v>669.85000000015134</v>
      </c>
      <c r="J253" s="9">
        <v>14.398834067325252</v>
      </c>
      <c r="K253" s="9">
        <v>7.5150490956812384</v>
      </c>
      <c r="L253" s="9">
        <v>0.70099999999999996</v>
      </c>
    </row>
    <row r="254" spans="1:12">
      <c r="A254" t="s">
        <v>92</v>
      </c>
      <c r="C254" t="s">
        <v>92</v>
      </c>
      <c r="D254" s="108" t="s">
        <v>97</v>
      </c>
      <c r="E254" s="93" t="s">
        <v>396</v>
      </c>
      <c r="F254" s="93" t="s">
        <v>21</v>
      </c>
      <c r="G254" s="109">
        <v>45049</v>
      </c>
      <c r="H254" s="109">
        <v>45077</v>
      </c>
      <c r="I254" s="9">
        <v>669.81666666653473</v>
      </c>
      <c r="J254" s="9">
        <v>19.57599392869081</v>
      </c>
      <c r="K254" s="9">
        <v>10.21711582917057</v>
      </c>
      <c r="L254" s="9">
        <v>0.95299999999999996</v>
      </c>
    </row>
    <row r="255" spans="1:12">
      <c r="A255" t="s">
        <v>96</v>
      </c>
      <c r="C255" t="s">
        <v>96</v>
      </c>
      <c r="D255" s="108" t="s">
        <v>26</v>
      </c>
      <c r="E255" s="93" t="s">
        <v>397</v>
      </c>
      <c r="F255" s="93" t="s">
        <v>21</v>
      </c>
      <c r="G255" s="109">
        <v>45049</v>
      </c>
      <c r="H255" s="109">
        <v>45077</v>
      </c>
      <c r="I255" s="9">
        <v>669.86666666652309</v>
      </c>
      <c r="J255" s="9">
        <v>15.897889132169013</v>
      </c>
      <c r="K255" s="9">
        <v>8.2974369165809048</v>
      </c>
      <c r="L255" s="9">
        <v>0.77400000000000002</v>
      </c>
    </row>
    <row r="256" spans="1:12">
      <c r="A256" t="s">
        <v>99</v>
      </c>
      <c r="C256" t="s">
        <v>99</v>
      </c>
      <c r="D256" s="108" t="s">
        <v>102</v>
      </c>
      <c r="E256" s="93" t="s">
        <v>398</v>
      </c>
      <c r="F256" s="93" t="s">
        <v>21</v>
      </c>
      <c r="G256" s="109">
        <v>45049</v>
      </c>
      <c r="H256" s="109">
        <v>45077</v>
      </c>
      <c r="I256" s="9">
        <v>669.89999999996508</v>
      </c>
      <c r="J256" s="9">
        <v>17.745597850426361</v>
      </c>
      <c r="K256" s="9">
        <v>9.2617942851912112</v>
      </c>
      <c r="L256" s="9">
        <v>0.86399999999999999</v>
      </c>
    </row>
    <row r="257" spans="1:12">
      <c r="A257" t="s">
        <v>101</v>
      </c>
      <c r="C257" t="s">
        <v>101</v>
      </c>
      <c r="D257" s="108" t="s">
        <v>46</v>
      </c>
      <c r="E257" s="93" t="s">
        <v>399</v>
      </c>
      <c r="F257" s="93" t="s">
        <v>21</v>
      </c>
      <c r="G257" s="109">
        <v>45049</v>
      </c>
      <c r="H257" s="109">
        <v>45077</v>
      </c>
      <c r="I257" s="9">
        <v>669.9000000001397</v>
      </c>
      <c r="J257" s="9">
        <v>27.337257799665892</v>
      </c>
      <c r="K257" s="9">
        <v>14.267879853687836</v>
      </c>
      <c r="L257" s="9">
        <v>1.331</v>
      </c>
    </row>
    <row r="258" spans="1:12">
      <c r="A258" t="s">
        <v>104</v>
      </c>
      <c r="C258" t="s">
        <v>104</v>
      </c>
      <c r="D258" s="108" t="s">
        <v>107</v>
      </c>
      <c r="E258" s="93" t="s">
        <v>400</v>
      </c>
      <c r="F258" s="93" t="s">
        <v>21</v>
      </c>
      <c r="G258" s="109">
        <v>45049</v>
      </c>
      <c r="H258" s="109">
        <v>45077</v>
      </c>
      <c r="I258" s="9">
        <v>669.91666666668607</v>
      </c>
      <c r="J258" s="9">
        <v>24.009360865778632</v>
      </c>
      <c r="K258" s="9">
        <v>12.530981662723713</v>
      </c>
      <c r="L258" s="9">
        <v>1.169</v>
      </c>
    </row>
    <row r="259" spans="1:12">
      <c r="A259" t="s">
        <v>106</v>
      </c>
      <c r="C259" t="s">
        <v>106</v>
      </c>
      <c r="D259" s="108" t="s">
        <v>84</v>
      </c>
      <c r="E259" s="93" t="s">
        <v>401</v>
      </c>
      <c r="F259" s="93" t="s">
        <v>21</v>
      </c>
      <c r="G259" s="109">
        <v>45049</v>
      </c>
      <c r="H259" s="109">
        <v>45077</v>
      </c>
      <c r="I259" s="9">
        <v>669.86666666669771</v>
      </c>
      <c r="J259" s="9">
        <v>20.704227707005408</v>
      </c>
      <c r="K259" s="9">
        <v>10.805964356474639</v>
      </c>
      <c r="L259" s="9">
        <v>1.008</v>
      </c>
    </row>
    <row r="260" spans="1:12">
      <c r="A260" t="s">
        <v>109</v>
      </c>
      <c r="C260" t="s">
        <v>109</v>
      </c>
      <c r="D260" s="108" t="s">
        <v>80</v>
      </c>
      <c r="E260" s="93" t="s">
        <v>402</v>
      </c>
      <c r="F260" s="93" t="s">
        <v>21</v>
      </c>
      <c r="G260" s="109">
        <v>45049</v>
      </c>
      <c r="H260" s="109">
        <v>45077</v>
      </c>
      <c r="I260" s="9">
        <v>669.70000000001164</v>
      </c>
      <c r="J260" s="9">
        <v>13.580258324622731</v>
      </c>
      <c r="K260" s="9">
        <v>7.0878174971934929</v>
      </c>
      <c r="L260" s="9">
        <v>0.66100000000000003</v>
      </c>
    </row>
    <row r="261" spans="1:12">
      <c r="A261" t="s">
        <v>111</v>
      </c>
      <c r="C261" t="s">
        <v>111</v>
      </c>
      <c r="D261" s="108" t="s">
        <v>49</v>
      </c>
      <c r="E261" s="93" t="s">
        <v>403</v>
      </c>
      <c r="F261" s="93" t="s">
        <v>21</v>
      </c>
      <c r="G261" s="109">
        <v>45049</v>
      </c>
      <c r="H261" s="109">
        <v>45077</v>
      </c>
      <c r="I261" s="9">
        <v>669.68333333329065</v>
      </c>
      <c r="J261" s="9">
        <v>23.791725442374776</v>
      </c>
      <c r="K261" s="9">
        <v>12.417393237147587</v>
      </c>
      <c r="L261" s="9">
        <v>1.1579999999999999</v>
      </c>
    </row>
    <row r="262" spans="1:12">
      <c r="A262" t="s">
        <v>113</v>
      </c>
      <c r="C262" t="s">
        <v>113</v>
      </c>
      <c r="D262" s="108" t="s">
        <v>52</v>
      </c>
      <c r="E262" s="93" t="s">
        <v>404</v>
      </c>
      <c r="F262" s="93" t="s">
        <v>21</v>
      </c>
      <c r="G262" s="109">
        <v>45049</v>
      </c>
      <c r="H262" s="109">
        <v>45077</v>
      </c>
      <c r="I262" s="9">
        <v>669.65000000002328</v>
      </c>
      <c r="J262" s="9">
        <v>24.943516762487</v>
      </c>
      <c r="K262" s="9">
        <v>13.018536932404489</v>
      </c>
      <c r="L262" s="9">
        <v>1.214</v>
      </c>
    </row>
    <row r="263" spans="1:12">
      <c r="A263" t="s">
        <v>115</v>
      </c>
      <c r="C263" t="s">
        <v>115</v>
      </c>
      <c r="D263" s="108" t="s">
        <v>118</v>
      </c>
      <c r="E263" s="93" t="s">
        <v>405</v>
      </c>
      <c r="F263" s="93" t="s">
        <v>21</v>
      </c>
      <c r="G263" s="109">
        <v>45049</v>
      </c>
      <c r="H263" s="109">
        <v>45077</v>
      </c>
      <c r="I263" s="9">
        <v>669.65000000002328</v>
      </c>
      <c r="J263" s="9">
        <v>19.498679907413642</v>
      </c>
      <c r="K263" s="9">
        <v>10.176764043535304</v>
      </c>
      <c r="L263" s="9">
        <v>0.94899999999999995</v>
      </c>
    </row>
    <row r="264" spans="1:12">
      <c r="A264" t="s">
        <v>117</v>
      </c>
      <c r="C264" t="s">
        <v>117</v>
      </c>
      <c r="D264" s="108" t="s">
        <v>122</v>
      </c>
      <c r="E264" s="93" t="s">
        <v>406</v>
      </c>
      <c r="F264" s="93" t="s">
        <v>21</v>
      </c>
      <c r="G264" s="109">
        <v>45049</v>
      </c>
      <c r="H264" s="109">
        <v>45077</v>
      </c>
      <c r="I264" s="9">
        <v>669.65000000002328</v>
      </c>
      <c r="J264" s="9">
        <v>27.861127454639519</v>
      </c>
      <c r="K264" s="9">
        <v>14.541298253987224</v>
      </c>
      <c r="L264" s="9">
        <v>1.3560000000000001</v>
      </c>
    </row>
    <row r="265" spans="1:12">
      <c r="A265" t="s">
        <v>121</v>
      </c>
      <c r="C265" t="s">
        <v>121</v>
      </c>
      <c r="D265" s="108" t="s">
        <v>72</v>
      </c>
      <c r="E265" s="93" t="s">
        <v>407</v>
      </c>
      <c r="F265" s="93" t="s">
        <v>21</v>
      </c>
      <c r="G265" s="109">
        <v>45049</v>
      </c>
      <c r="H265" s="109">
        <v>45077</v>
      </c>
      <c r="I265" s="9">
        <v>669.61666666675592</v>
      </c>
      <c r="J265" s="9">
        <v>15.328492421034868</v>
      </c>
      <c r="K265" s="9">
        <v>8.0002570047154844</v>
      </c>
      <c r="L265" s="9">
        <v>0.746</v>
      </c>
    </row>
    <row r="266" spans="1:12">
      <c r="A266" t="s">
        <v>125</v>
      </c>
      <c r="C266" t="s">
        <v>129</v>
      </c>
      <c r="D266" s="108" t="s">
        <v>68</v>
      </c>
      <c r="E266" s="93" t="s">
        <v>408</v>
      </c>
      <c r="F266" s="93" t="s">
        <v>21</v>
      </c>
      <c r="G266" s="109">
        <v>45049</v>
      </c>
      <c r="H266" s="109">
        <v>45077</v>
      </c>
      <c r="I266" s="9">
        <v>670.84999999991851</v>
      </c>
      <c r="J266" s="9">
        <v>11.464978758293114</v>
      </c>
      <c r="K266" s="9">
        <v>5.9838093728043393</v>
      </c>
      <c r="L266" s="9">
        <v>0.55900000000000005</v>
      </c>
    </row>
    <row r="267" spans="1:12">
      <c r="A267" t="s">
        <v>128</v>
      </c>
      <c r="C267" t="s">
        <v>125</v>
      </c>
      <c r="D267" s="108" t="s">
        <v>64</v>
      </c>
      <c r="E267" s="93" t="s">
        <v>409</v>
      </c>
      <c r="F267" s="93" t="s">
        <v>21</v>
      </c>
      <c r="G267" s="109">
        <v>45049</v>
      </c>
      <c r="H267" s="109">
        <v>45077</v>
      </c>
      <c r="I267" s="9">
        <v>669.58333333331393</v>
      </c>
      <c r="J267" s="9">
        <v>21.863710267579975</v>
      </c>
      <c r="K267" s="9">
        <v>11.411122269091846</v>
      </c>
      <c r="L267" s="9">
        <v>1.0640000000000001</v>
      </c>
    </row>
    <row r="268" spans="1:12">
      <c r="A268" t="s">
        <v>131</v>
      </c>
      <c r="C268" t="s">
        <v>128</v>
      </c>
      <c r="D268" s="108" t="s">
        <v>135</v>
      </c>
      <c r="E268" s="93" t="s">
        <v>410</v>
      </c>
      <c r="F268" s="93" t="s">
        <v>21</v>
      </c>
      <c r="G268" s="109">
        <v>45049</v>
      </c>
      <c r="H268" s="109">
        <v>45077</v>
      </c>
      <c r="I268" s="9">
        <v>669.63333333330229</v>
      </c>
      <c r="J268" s="9">
        <v>27.389238389169471</v>
      </c>
      <c r="K268" s="9">
        <v>14.295009597687615</v>
      </c>
      <c r="L268" s="9">
        <v>1.333</v>
      </c>
    </row>
    <row r="269" spans="1:12">
      <c r="A269" t="s">
        <v>134</v>
      </c>
      <c r="C269" t="s">
        <v>131</v>
      </c>
      <c r="D269" s="108" t="s">
        <v>138</v>
      </c>
      <c r="E269" s="93" t="s">
        <v>411</v>
      </c>
      <c r="F269" s="93" t="s">
        <v>21</v>
      </c>
      <c r="G269" s="109">
        <v>45049</v>
      </c>
      <c r="H269" s="109">
        <v>45077</v>
      </c>
      <c r="I269" s="9">
        <v>669.63333333330229</v>
      </c>
      <c r="J269" s="9">
        <v>26.135867390115205</v>
      </c>
      <c r="K269" s="9">
        <v>13.64084936853612</v>
      </c>
      <c r="L269" s="9">
        <v>1.272</v>
      </c>
    </row>
    <row r="270" spans="1:12">
      <c r="A270" t="s">
        <v>137</v>
      </c>
      <c r="C270" t="s">
        <v>134</v>
      </c>
      <c r="D270" s="108" t="s">
        <v>141</v>
      </c>
      <c r="E270" s="93" t="s">
        <v>412</v>
      </c>
      <c r="F270" s="93" t="s">
        <v>21</v>
      </c>
      <c r="G270" s="109">
        <v>45049</v>
      </c>
      <c r="H270" s="109">
        <v>45077</v>
      </c>
      <c r="I270" s="9">
        <v>669.63333333347691</v>
      </c>
      <c r="J270" s="9">
        <v>26.361885111249261</v>
      </c>
      <c r="K270" s="9">
        <v>13.758812688543456</v>
      </c>
      <c r="L270" s="9">
        <v>1.2829999999999999</v>
      </c>
    </row>
    <row r="271" spans="1:12">
      <c r="A271" s="115" t="s">
        <v>140</v>
      </c>
      <c r="B271" t="s">
        <v>413</v>
      </c>
      <c r="C271" t="s">
        <v>137</v>
      </c>
      <c r="D271" s="108" t="s">
        <v>56</v>
      </c>
      <c r="E271" s="93" t="s">
        <v>414</v>
      </c>
      <c r="F271" s="93" t="s">
        <v>21</v>
      </c>
      <c r="G271" s="109">
        <v>45049</v>
      </c>
      <c r="H271" s="109">
        <v>45077</v>
      </c>
      <c r="I271" s="9">
        <v>669.39999999990687</v>
      </c>
      <c r="J271" s="9">
        <v>18.046611891248403</v>
      </c>
      <c r="K271" s="9">
        <v>9.4188997344720278</v>
      </c>
      <c r="L271" s="9">
        <v>0.878</v>
      </c>
    </row>
    <row r="272" spans="1:12">
      <c r="A272" t="s">
        <v>144</v>
      </c>
      <c r="C272" t="s">
        <v>415</v>
      </c>
      <c r="D272" s="108" t="s">
        <v>149</v>
      </c>
      <c r="E272" s="93" t="s">
        <v>416</v>
      </c>
      <c r="F272" s="93" t="s">
        <v>21</v>
      </c>
      <c r="G272" s="109">
        <v>45049</v>
      </c>
      <c r="H272" s="109">
        <v>45077</v>
      </c>
      <c r="I272" s="9">
        <v>671.43333333323244</v>
      </c>
      <c r="J272" s="9">
        <v>34.651942113890925</v>
      </c>
      <c r="K272" s="9">
        <v>18.085564777604869</v>
      </c>
      <c r="L272" s="9">
        <v>1.6910000000000001</v>
      </c>
    </row>
    <row r="273" spans="1:12">
      <c r="A273" t="s">
        <v>147</v>
      </c>
      <c r="C273" t="s">
        <v>140</v>
      </c>
      <c r="D273" s="108" t="s">
        <v>152</v>
      </c>
      <c r="E273" s="93" t="s">
        <v>417</v>
      </c>
      <c r="F273" s="93" t="s">
        <v>21</v>
      </c>
      <c r="G273" s="109">
        <v>45049</v>
      </c>
      <c r="H273" s="109">
        <v>45077</v>
      </c>
      <c r="I273" s="9">
        <v>669.35000000009313</v>
      </c>
      <c r="J273" s="9">
        <v>35.355912452374255</v>
      </c>
      <c r="K273" s="9">
        <v>18.452981446959424</v>
      </c>
      <c r="L273" s="9">
        <v>1.72</v>
      </c>
    </row>
    <row r="274" spans="1:12">
      <c r="A274" t="s">
        <v>151</v>
      </c>
      <c r="C274" t="s">
        <v>144</v>
      </c>
      <c r="D274" s="108" t="s">
        <v>156</v>
      </c>
      <c r="E274" s="93" t="s">
        <v>418</v>
      </c>
      <c r="F274" s="93" t="s">
        <v>21</v>
      </c>
      <c r="G274" s="109">
        <v>45049</v>
      </c>
      <c r="H274" s="109">
        <v>45077</v>
      </c>
      <c r="I274" s="9">
        <v>669.3666666666395</v>
      </c>
      <c r="J274" s="9">
        <v>16.094761715054684</v>
      </c>
      <c r="K274" s="9">
        <v>8.4001887865629872</v>
      </c>
      <c r="L274" s="9">
        <v>0.78300000000000003</v>
      </c>
    </row>
    <row r="275" spans="1:12">
      <c r="A275" t="s">
        <v>155</v>
      </c>
      <c r="C275" t="s">
        <v>147</v>
      </c>
      <c r="D275" s="108" t="s">
        <v>159</v>
      </c>
      <c r="E275" s="93" t="s">
        <v>419</v>
      </c>
      <c r="F275" s="93" t="s">
        <v>21</v>
      </c>
      <c r="G275" s="109">
        <v>45049</v>
      </c>
      <c r="H275" s="109">
        <v>45077</v>
      </c>
      <c r="I275" s="9">
        <v>669.3666666666395</v>
      </c>
      <c r="J275" s="9">
        <v>16.46475623723985</v>
      </c>
      <c r="K275" s="9">
        <v>8.5932965747598384</v>
      </c>
      <c r="L275" s="9">
        <v>0.80100000000000005</v>
      </c>
    </row>
    <row r="276" spans="1:12">
      <c r="A276" t="s">
        <v>158</v>
      </c>
      <c r="C276" t="s">
        <v>151</v>
      </c>
      <c r="D276" s="108" t="s">
        <v>162</v>
      </c>
      <c r="E276" s="93" t="s">
        <v>420</v>
      </c>
      <c r="F276" s="93" t="s">
        <v>21</v>
      </c>
      <c r="G276" s="109">
        <v>45049</v>
      </c>
      <c r="H276" s="109">
        <v>45077</v>
      </c>
      <c r="I276" s="9">
        <v>669.3666666666395</v>
      </c>
      <c r="J276" s="9">
        <v>16.300314227379776</v>
      </c>
      <c r="K276" s="9">
        <v>8.5074708911167942</v>
      </c>
      <c r="L276" s="9">
        <v>0.79300000000000004</v>
      </c>
    </row>
    <row r="277" spans="1:12">
      <c r="A277" t="s">
        <v>161</v>
      </c>
      <c r="C277" t="s">
        <v>155</v>
      </c>
      <c r="D277" s="108" t="s">
        <v>124</v>
      </c>
      <c r="E277" s="93" t="s">
        <v>421</v>
      </c>
      <c r="F277" s="93" t="s">
        <v>21</v>
      </c>
      <c r="G277" s="109">
        <v>45049</v>
      </c>
      <c r="H277" s="109">
        <v>45077</v>
      </c>
      <c r="I277" s="9">
        <v>669.33333333337214</v>
      </c>
      <c r="J277" s="9">
        <v>19.40512350597497</v>
      </c>
      <c r="K277" s="9">
        <v>10.127935023995288</v>
      </c>
      <c r="L277" s="9">
        <v>0.94399999999999995</v>
      </c>
    </row>
    <row r="278" spans="1:12">
      <c r="A278" t="s">
        <v>164</v>
      </c>
      <c r="C278" t="s">
        <v>158</v>
      </c>
      <c r="D278" s="108" t="s">
        <v>143</v>
      </c>
      <c r="E278" s="93" t="s">
        <v>422</v>
      </c>
      <c r="F278" s="93" t="s">
        <v>21</v>
      </c>
      <c r="G278" s="109">
        <v>45049</v>
      </c>
      <c r="H278" s="109">
        <v>45077</v>
      </c>
      <c r="I278" s="9">
        <v>669.34999999991851</v>
      </c>
      <c r="J278" s="9">
        <v>10.236770000748239</v>
      </c>
      <c r="K278" s="9">
        <v>5.3427818375512732</v>
      </c>
      <c r="L278" s="9">
        <v>0.498</v>
      </c>
    </row>
    <row r="279" spans="1:12">
      <c r="A279" t="s">
        <v>168</v>
      </c>
      <c r="C279" t="s">
        <v>161</v>
      </c>
      <c r="D279" s="108" t="s">
        <v>95</v>
      </c>
      <c r="E279" s="93" t="s">
        <v>423</v>
      </c>
      <c r="F279" s="93" t="s">
        <v>21</v>
      </c>
      <c r="G279" s="109">
        <v>45049</v>
      </c>
      <c r="H279" s="109">
        <v>45077</v>
      </c>
      <c r="I279" s="9">
        <v>669.33333333337214</v>
      </c>
      <c r="J279" s="9">
        <v>9.1475423306767603</v>
      </c>
      <c r="K279" s="9">
        <v>4.7742914043198121</v>
      </c>
      <c r="L279" s="9">
        <v>0.44500000000000001</v>
      </c>
    </row>
    <row r="280" spans="1:12">
      <c r="A280" t="s">
        <v>171</v>
      </c>
      <c r="C280" t="s">
        <v>164</v>
      </c>
      <c r="D280" s="108" t="s">
        <v>175</v>
      </c>
      <c r="E280" s="93" t="s">
        <v>424</v>
      </c>
      <c r="F280" s="93" t="s">
        <v>21</v>
      </c>
      <c r="G280" s="109">
        <v>45049</v>
      </c>
      <c r="H280" s="109">
        <v>45077</v>
      </c>
      <c r="I280" s="9">
        <v>669.35000000009313</v>
      </c>
      <c r="J280" s="9">
        <v>25.345255845219452</v>
      </c>
      <c r="K280" s="9">
        <v>13.228212862849402</v>
      </c>
      <c r="L280" s="9">
        <v>1.2330000000000001</v>
      </c>
    </row>
    <row r="281" spans="1:12">
      <c r="A281" t="s">
        <v>174</v>
      </c>
      <c r="C281" t="s">
        <v>168</v>
      </c>
      <c r="D281" s="108" t="s">
        <v>42</v>
      </c>
      <c r="E281" s="93" t="s">
        <v>425</v>
      </c>
      <c r="F281" s="93" t="s">
        <v>21</v>
      </c>
      <c r="G281" s="109">
        <v>45049</v>
      </c>
      <c r="H281" s="109">
        <v>45077</v>
      </c>
      <c r="I281" s="9">
        <v>669.29999999993015</v>
      </c>
      <c r="J281" s="9">
        <v>15.890791872106844</v>
      </c>
      <c r="K281" s="9">
        <v>8.2937327098678733</v>
      </c>
      <c r="L281" s="9">
        <v>0.77300000000000002</v>
      </c>
    </row>
    <row r="282" spans="1:12">
      <c r="A282" t="s">
        <v>177</v>
      </c>
      <c r="C282" t="s">
        <v>171</v>
      </c>
      <c r="D282" s="108" t="s">
        <v>120</v>
      </c>
      <c r="E282" s="93" t="s">
        <v>426</v>
      </c>
      <c r="F282" s="93" t="s">
        <v>21</v>
      </c>
      <c r="G282" s="109">
        <v>45049</v>
      </c>
      <c r="H282" s="109">
        <v>45077</v>
      </c>
      <c r="I282" s="9">
        <v>669.33333333319752</v>
      </c>
      <c r="J282" s="9">
        <v>27.0931703187306</v>
      </c>
      <c r="K282" s="9">
        <v>14.140485552573383</v>
      </c>
      <c r="L282" s="9">
        <v>1.3180000000000001</v>
      </c>
    </row>
    <row r="283" spans="1:12">
      <c r="A283" t="s">
        <v>179</v>
      </c>
      <c r="C283" t="s">
        <v>174</v>
      </c>
      <c r="D283" s="108" t="s">
        <v>167</v>
      </c>
      <c r="E283" s="93" t="s">
        <v>427</v>
      </c>
      <c r="F283" s="93" t="s">
        <v>21</v>
      </c>
      <c r="G283" s="109">
        <v>45049</v>
      </c>
      <c r="H283" s="109">
        <v>45077</v>
      </c>
      <c r="I283" s="9">
        <v>669.33333333319752</v>
      </c>
      <c r="J283" s="9">
        <v>14.738849103588647</v>
      </c>
      <c r="K283" s="9">
        <v>7.6925099705577491</v>
      </c>
      <c r="L283" s="9">
        <v>0.71699999999999997</v>
      </c>
    </row>
    <row r="284" spans="1:12">
      <c r="A284" t="s">
        <v>182</v>
      </c>
      <c r="C284" t="s">
        <v>177</v>
      </c>
      <c r="D284" s="108" t="s">
        <v>170</v>
      </c>
      <c r="E284" s="93" t="s">
        <v>428</v>
      </c>
      <c r="F284" s="93" t="s">
        <v>21</v>
      </c>
      <c r="G284" s="109">
        <v>45049</v>
      </c>
      <c r="H284" s="109">
        <v>45077</v>
      </c>
      <c r="I284" s="9">
        <v>669.33333333337214</v>
      </c>
      <c r="J284" s="9">
        <v>14.122160856572888</v>
      </c>
      <c r="K284" s="9">
        <v>7.3706476286914873</v>
      </c>
      <c r="L284" s="9">
        <v>0.68700000000000006</v>
      </c>
    </row>
    <row r="285" spans="1:12">
      <c r="A285" t="s">
        <v>184</v>
      </c>
      <c r="C285" t="s">
        <v>179</v>
      </c>
      <c r="D285" s="108" t="s">
        <v>173</v>
      </c>
      <c r="E285" s="93" t="s">
        <v>429</v>
      </c>
      <c r="F285" s="93" t="s">
        <v>21</v>
      </c>
      <c r="G285" s="109">
        <v>45049</v>
      </c>
      <c r="H285" s="109">
        <v>45077</v>
      </c>
      <c r="I285" s="9">
        <v>669.33333333337214</v>
      </c>
      <c r="J285" s="9">
        <v>35.665136952189172</v>
      </c>
      <c r="K285" s="9">
        <v>18.614372104482868</v>
      </c>
      <c r="L285" s="9">
        <v>1.7350000000000001</v>
      </c>
    </row>
    <row r="286" spans="1:12">
      <c r="A286" t="s">
        <v>186</v>
      </c>
      <c r="C286" t="s">
        <v>182</v>
      </c>
      <c r="D286" s="108" t="s">
        <v>127</v>
      </c>
      <c r="E286" s="93" t="s">
        <v>430</v>
      </c>
      <c r="F286" s="93" t="s">
        <v>21</v>
      </c>
      <c r="G286" s="109">
        <v>45049</v>
      </c>
      <c r="H286" s="109">
        <v>45077</v>
      </c>
      <c r="I286" s="9">
        <v>669.26666666666279</v>
      </c>
      <c r="J286" s="9">
        <v>13.835751070823868</v>
      </c>
      <c r="K286" s="9">
        <v>7.2211644419748788</v>
      </c>
      <c r="L286" s="9">
        <v>0.67300000000000004</v>
      </c>
    </row>
    <row r="287" spans="1:12">
      <c r="A287" t="s">
        <v>189</v>
      </c>
      <c r="C287" t="s">
        <v>184</v>
      </c>
      <c r="D287" s="108" t="s">
        <v>154</v>
      </c>
      <c r="E287" s="93" t="s">
        <v>431</v>
      </c>
      <c r="F287" s="93" t="s">
        <v>21</v>
      </c>
      <c r="G287" s="109">
        <v>45049</v>
      </c>
      <c r="H287" s="109">
        <v>45077</v>
      </c>
      <c r="I287" s="9">
        <v>669.29999999993015</v>
      </c>
      <c r="J287" s="9">
        <v>14.677911250561818</v>
      </c>
      <c r="K287" s="9">
        <v>7.6607052455959392</v>
      </c>
      <c r="L287" s="9">
        <v>0.71399999999999997</v>
      </c>
    </row>
    <row r="288" spans="1:12">
      <c r="A288" t="s">
        <v>191</v>
      </c>
      <c r="C288" t="s">
        <v>186</v>
      </c>
      <c r="D288" s="108" t="s">
        <v>133</v>
      </c>
      <c r="E288" s="93" t="s">
        <v>432</v>
      </c>
      <c r="F288" s="93" t="s">
        <v>21</v>
      </c>
      <c r="G288" s="109">
        <v>45049</v>
      </c>
      <c r="H288" s="109">
        <v>45077</v>
      </c>
      <c r="I288" s="9">
        <v>669.26666666666279</v>
      </c>
      <c r="J288" s="9">
        <v>16.528891323837133</v>
      </c>
      <c r="K288" s="9">
        <v>8.6267700020026794</v>
      </c>
      <c r="L288" s="9">
        <v>0.80400000000000005</v>
      </c>
    </row>
    <row r="289" spans="1:12">
      <c r="A289" t="s">
        <v>193</v>
      </c>
      <c r="C289" t="s">
        <v>189</v>
      </c>
      <c r="D289" s="108" t="s">
        <v>30</v>
      </c>
      <c r="E289" s="93" t="s">
        <v>433</v>
      </c>
      <c r="F289" s="93" t="s">
        <v>21</v>
      </c>
      <c r="G289" s="109">
        <v>45049</v>
      </c>
      <c r="H289" s="109">
        <v>45077</v>
      </c>
      <c r="I289" s="9">
        <v>669.28333333338378</v>
      </c>
      <c r="J289" s="9">
        <v>5.6328401025968819</v>
      </c>
      <c r="K289" s="9">
        <v>2.9398956694138216</v>
      </c>
      <c r="L289" s="9">
        <v>0.27400000000000002</v>
      </c>
    </row>
    <row r="290" spans="1:12">
      <c r="A290" t="s">
        <v>195</v>
      </c>
      <c r="C290" t="s">
        <v>191</v>
      </c>
      <c r="D290" s="108" t="s">
        <v>60</v>
      </c>
      <c r="E290" s="93" t="s">
        <v>434</v>
      </c>
      <c r="F290" s="93" t="s">
        <v>21</v>
      </c>
      <c r="G290" s="109">
        <v>45049</v>
      </c>
      <c r="H290" s="109">
        <v>45077</v>
      </c>
      <c r="I290" s="9">
        <v>669.23333333339542</v>
      </c>
      <c r="J290" s="9">
        <v>16.961460875627253</v>
      </c>
      <c r="K290" s="9">
        <v>8.8525369914547252</v>
      </c>
      <c r="L290" s="9">
        <v>0.82499999999999996</v>
      </c>
    </row>
    <row r="291" spans="1:12">
      <c r="A291" t="s">
        <v>197</v>
      </c>
      <c r="C291" t="s">
        <v>193</v>
      </c>
      <c r="D291" s="108" t="s">
        <v>188</v>
      </c>
      <c r="E291" s="93" t="s">
        <v>435</v>
      </c>
      <c r="F291" s="93" t="s">
        <v>21</v>
      </c>
      <c r="G291" s="109">
        <v>45049</v>
      </c>
      <c r="H291" s="109">
        <v>45077</v>
      </c>
      <c r="I291" s="9">
        <v>669.16666666668607</v>
      </c>
      <c r="J291" s="9">
        <v>15.729466998754214</v>
      </c>
      <c r="K291" s="9">
        <v>8.2095339241932219</v>
      </c>
      <c r="L291" s="9">
        <v>0.76500000000000001</v>
      </c>
    </row>
    <row r="292" spans="1:12">
      <c r="C292" t="s">
        <v>195</v>
      </c>
      <c r="D292" s="108" t="s">
        <v>76</v>
      </c>
      <c r="E292" s="93" t="s">
        <v>436</v>
      </c>
      <c r="F292" s="93" t="s">
        <v>21</v>
      </c>
      <c r="G292" s="109">
        <v>45049</v>
      </c>
      <c r="H292" s="109">
        <v>45077</v>
      </c>
      <c r="I292" s="9">
        <v>669.31666666665114</v>
      </c>
      <c r="J292" s="9">
        <v>19.302822779452125</v>
      </c>
      <c r="K292" s="9">
        <v>10.074542160465619</v>
      </c>
      <c r="L292" s="9">
        <v>0.93899999999999995</v>
      </c>
    </row>
    <row r="293" spans="1:12">
      <c r="C293" t="s">
        <v>197</v>
      </c>
      <c r="D293" s="108" t="s">
        <v>146</v>
      </c>
      <c r="E293" s="93" t="s">
        <v>437</v>
      </c>
      <c r="F293" s="93" t="s">
        <v>21</v>
      </c>
      <c r="G293" s="109">
        <v>45049</v>
      </c>
      <c r="H293" s="109">
        <v>45077</v>
      </c>
      <c r="I293" s="9">
        <v>669.19999999995343</v>
      </c>
      <c r="J293" s="9">
        <v>20.416447997610508</v>
      </c>
      <c r="K293" s="9">
        <v>10.655766178293584</v>
      </c>
      <c r="L293" s="9">
        <v>0.99299999999999999</v>
      </c>
    </row>
  </sheetData>
  <phoneticPr fontId="14" type="noConversion"/>
  <conditionalFormatting pivot="1" sqref="P5:U65">
    <cfRule type="cellIs" dxfId="461" priority="3" operator="greaterThan">
      <formula>40</formula>
    </cfRule>
  </conditionalFormatting>
  <conditionalFormatting pivot="1" sqref="P5:U65">
    <cfRule type="cellIs" dxfId="460" priority="2" operator="lessThan">
      <formula>10</formula>
    </cfRule>
  </conditionalFormatting>
  <conditionalFormatting pivot="1" sqref="P5:U65">
    <cfRule type="cellIs" dxfId="459" priority="1" operator="equal">
      <formula>0</formula>
    </cfRule>
  </conditionalFormatting>
  <pageMargins left="0.7" right="0.7" top="0.75" bottom="0.75" header="0.3" footer="0.3"/>
  <pageSetup paperSize="9" orientation="portrait"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110"/>
  <sheetViews>
    <sheetView zoomScale="70" zoomScaleNormal="70" workbookViewId="0">
      <selection activeCell="P114" sqref="P114"/>
    </sheetView>
  </sheetViews>
  <sheetFormatPr defaultRowHeight="14.5"/>
  <cols>
    <col min="2" max="2" width="31.453125" customWidth="1"/>
    <col min="3" max="3" width="11.453125" customWidth="1"/>
    <col min="8" max="8" width="9" customWidth="1"/>
    <col min="11" max="11" width="8.81640625" customWidth="1"/>
    <col min="14" max="14" width="8.81640625" customWidth="1"/>
    <col min="16" max="16" width="14.81640625" customWidth="1"/>
    <col min="17" max="17" width="21.81640625" hidden="1" customWidth="1"/>
    <col min="18" max="18" width="17.453125" hidden="1" customWidth="1"/>
    <col min="19" max="19" width="17.7265625" customWidth="1"/>
    <col min="20" max="21" width="8.7265625" customWidth="1"/>
  </cols>
  <sheetData>
    <row r="2" spans="1:22">
      <c r="A2" s="3"/>
      <c r="B2" s="3"/>
      <c r="C2" s="3"/>
      <c r="D2" s="94" t="s">
        <v>1562</v>
      </c>
      <c r="E2" s="95"/>
      <c r="F2" s="95"/>
      <c r="G2" s="95"/>
      <c r="H2" s="95"/>
      <c r="I2" s="95"/>
      <c r="J2" s="95"/>
      <c r="K2" s="95"/>
      <c r="L2" s="95"/>
      <c r="M2" s="95"/>
      <c r="N2" s="95"/>
      <c r="O2" s="95"/>
      <c r="P2" s="96"/>
      <c r="Q2" t="s">
        <v>1563</v>
      </c>
      <c r="R2" t="s">
        <v>1564</v>
      </c>
    </row>
    <row r="3" spans="1:22">
      <c r="A3" s="3"/>
      <c r="B3" s="4"/>
      <c r="C3" s="3"/>
      <c r="D3" s="54" t="s">
        <v>1565</v>
      </c>
      <c r="E3" s="54"/>
      <c r="F3" s="54"/>
      <c r="G3" s="54"/>
      <c r="H3" s="54"/>
      <c r="I3" s="54"/>
      <c r="J3" s="54"/>
      <c r="K3" s="54"/>
      <c r="L3" s="54"/>
      <c r="M3" s="54"/>
      <c r="N3" s="54"/>
      <c r="O3" s="97"/>
      <c r="P3" s="7" t="s">
        <v>1565</v>
      </c>
      <c r="Q3">
        <v>0.84</v>
      </c>
      <c r="R3">
        <v>0.85</v>
      </c>
    </row>
    <row r="4" spans="1:22">
      <c r="A4" s="137" t="s">
        <v>1</v>
      </c>
      <c r="B4" s="138" t="s">
        <v>1566</v>
      </c>
      <c r="C4" s="138" t="s">
        <v>1567</v>
      </c>
      <c r="D4" s="139" t="s">
        <v>1568</v>
      </c>
      <c r="E4" s="139" t="s">
        <v>1569</v>
      </c>
      <c r="F4" s="139" t="s">
        <v>1570</v>
      </c>
      <c r="G4" s="139" t="s">
        <v>1571</v>
      </c>
      <c r="H4" s="139" t="s">
        <v>1572</v>
      </c>
      <c r="I4" s="139" t="s">
        <v>1573</v>
      </c>
      <c r="J4" s="139" t="s">
        <v>1574</v>
      </c>
      <c r="K4" s="139" t="s">
        <v>1575</v>
      </c>
      <c r="L4" s="139" t="s">
        <v>1576</v>
      </c>
      <c r="M4" s="139" t="s">
        <v>1577</v>
      </c>
      <c r="N4" s="139" t="s">
        <v>1578</v>
      </c>
      <c r="O4" s="139" t="s">
        <v>1579</v>
      </c>
      <c r="P4" s="140" t="s">
        <v>1580</v>
      </c>
      <c r="Q4" s="139" t="s">
        <v>1581</v>
      </c>
      <c r="R4" s="139" t="s">
        <v>1582</v>
      </c>
      <c r="S4" s="139" t="s">
        <v>1583</v>
      </c>
      <c r="V4" s="302" t="s">
        <v>1341</v>
      </c>
    </row>
    <row r="5" spans="1:22" hidden="1">
      <c r="A5" s="80" t="s">
        <v>78</v>
      </c>
      <c r="B5" s="1" t="s">
        <v>1584</v>
      </c>
      <c r="C5" s="1" t="s">
        <v>1585</v>
      </c>
      <c r="D5" s="19">
        <v>37.756161225556745</v>
      </c>
      <c r="E5" s="19">
        <v>28.206631813673653</v>
      </c>
      <c r="F5" s="19">
        <v>24.7928369322434</v>
      </c>
      <c r="G5" s="19">
        <v>25.617947619047619</v>
      </c>
      <c r="H5" s="10">
        <v>26.386525710887518</v>
      </c>
      <c r="I5" s="19">
        <v>29.325991498246939</v>
      </c>
      <c r="J5" s="12">
        <v>26.097887669404408</v>
      </c>
      <c r="K5" s="42">
        <v>27.650350555335343</v>
      </c>
      <c r="L5" s="74">
        <v>27.330598001688376</v>
      </c>
      <c r="M5" s="12">
        <v>26.190989847715979</v>
      </c>
      <c r="N5" s="12">
        <v>29.36</v>
      </c>
      <c r="O5" s="12">
        <v>37.5</v>
      </c>
      <c r="P5" s="51">
        <f t="shared" ref="P5:P36" si="0">AVERAGE(D5:O5)</f>
        <v>28.85132673948333</v>
      </c>
      <c r="Q5" s="114">
        <f>Table3[[#This Row],[Unadjusted]]*$Q$3</f>
        <v>24.235114461165995</v>
      </c>
      <c r="R5" s="114">
        <f>Table3[[#This Row],[Unadjusted]]*0.85</f>
        <v>24.523627728560829</v>
      </c>
      <c r="S5" s="114">
        <f>Table3[[#This Row],[Unadjusted]]*0.84</f>
        <v>24.235114461165995</v>
      </c>
      <c r="V5" s="136">
        <v>0.81</v>
      </c>
    </row>
    <row r="6" spans="1:22" hidden="1">
      <c r="A6" s="80" t="s">
        <v>74</v>
      </c>
      <c r="B6" s="1" t="s">
        <v>1586</v>
      </c>
      <c r="C6" s="1" t="s">
        <v>1585</v>
      </c>
      <c r="D6" s="19">
        <v>52.279152828036274</v>
      </c>
      <c r="E6" s="19">
        <v>33.199975716732418</v>
      </c>
      <c r="F6" s="19">
        <v>37.392298719345945</v>
      </c>
      <c r="G6" s="19">
        <v>37.443392789823179</v>
      </c>
      <c r="H6" s="10">
        <v>31.310483701573904</v>
      </c>
      <c r="I6" s="19">
        <v>37.023596270981123</v>
      </c>
      <c r="J6" s="12">
        <v>37.180590596043174</v>
      </c>
      <c r="K6" s="42">
        <v>40.402031982152998</v>
      </c>
      <c r="L6" s="74">
        <v>36.829732819679023</v>
      </c>
      <c r="M6" s="12">
        <v>34.261088594543466</v>
      </c>
      <c r="N6" s="93">
        <v>39.520000000000003</v>
      </c>
      <c r="O6" s="12">
        <v>40.369999999999997</v>
      </c>
      <c r="P6" s="51">
        <f t="shared" si="0"/>
        <v>38.101028668242627</v>
      </c>
      <c r="Q6" s="114">
        <f>Table3[[#This Row],[Unadjusted]]*$Q$3</f>
        <v>32.004864081323802</v>
      </c>
      <c r="R6" s="114">
        <f>Table3[[#This Row],[Unadjusted]]*0.85</f>
        <v>32.385874368006235</v>
      </c>
      <c r="S6" s="114">
        <f>Table3[[#This Row],[Unadjusted]]*0.84</f>
        <v>32.004864081323802</v>
      </c>
    </row>
    <row r="7" spans="1:22" hidden="1">
      <c r="A7" s="80" t="s">
        <v>58</v>
      </c>
      <c r="B7" s="1" t="s">
        <v>1587</v>
      </c>
      <c r="C7" s="1" t="s">
        <v>1585</v>
      </c>
      <c r="D7" s="19">
        <v>44.439090931621351</v>
      </c>
      <c r="E7" s="19">
        <v>29.727623791818989</v>
      </c>
      <c r="F7" s="19">
        <v>40.443141906984607</v>
      </c>
      <c r="G7" s="19">
        <v>33.508580445401343</v>
      </c>
      <c r="H7" s="10">
        <v>26.24993462239129</v>
      </c>
      <c r="I7" s="19">
        <v>31.930153726505843</v>
      </c>
      <c r="J7" s="12">
        <v>34.025801031032593</v>
      </c>
      <c r="K7" s="42">
        <v>37.340300550514613</v>
      </c>
      <c r="L7" s="74">
        <v>35.172561051348787</v>
      </c>
      <c r="M7" s="12">
        <v>44.434025217080389</v>
      </c>
      <c r="N7" s="104">
        <v>34.67</v>
      </c>
      <c r="O7" s="12">
        <v>39.36</v>
      </c>
      <c r="P7" s="51">
        <f t="shared" si="0"/>
        <v>35.941767772891652</v>
      </c>
      <c r="Q7" s="114">
        <f>Table3[[#This Row],[Unadjusted]]*$Q$3</f>
        <v>30.191084929228985</v>
      </c>
      <c r="R7" s="114">
        <f>Table3[[#This Row],[Unadjusted]]*0.85</f>
        <v>30.550502606957902</v>
      </c>
      <c r="S7" s="114">
        <f>Table3[[#This Row],[Unadjusted]]*0.84</f>
        <v>30.191084929228985</v>
      </c>
    </row>
    <row r="8" spans="1:22" hidden="1">
      <c r="A8" s="80" t="s">
        <v>1588</v>
      </c>
      <c r="B8" s="1" t="s">
        <v>1589</v>
      </c>
      <c r="C8" s="1" t="s">
        <v>1585</v>
      </c>
      <c r="D8" s="11" t="s">
        <v>1590</v>
      </c>
      <c r="E8" s="19">
        <v>41.470337290281641</v>
      </c>
      <c r="F8" s="19">
        <v>44.707956615621612</v>
      </c>
      <c r="G8" s="39" t="s">
        <v>1591</v>
      </c>
      <c r="H8" s="10">
        <v>43.046621760840011</v>
      </c>
      <c r="I8" s="19">
        <v>46.655557111731042</v>
      </c>
      <c r="J8" s="12">
        <v>45.806504262490613</v>
      </c>
      <c r="K8" s="42">
        <v>48.80926938148388</v>
      </c>
      <c r="L8" s="74">
        <v>45.693566193822221</v>
      </c>
      <c r="M8" s="12">
        <v>36.266610629824484</v>
      </c>
      <c r="N8" s="104">
        <v>50.32</v>
      </c>
      <c r="O8" s="12">
        <v>52.4</v>
      </c>
      <c r="P8" s="51">
        <f t="shared" si="0"/>
        <v>45.517642324609547</v>
      </c>
      <c r="Q8" s="114">
        <f>Table3[[#This Row],[Unadjusted]]*$Q$3</f>
        <v>38.234819552672015</v>
      </c>
      <c r="R8" s="114">
        <f>Table3[[#This Row],[Unadjusted]]*0.85</f>
        <v>38.689995975918116</v>
      </c>
      <c r="S8" s="114">
        <f>Table3[[#This Row],[Unadjusted]]*0.84</f>
        <v>38.234819552672015</v>
      </c>
    </row>
    <row r="9" spans="1:22" hidden="1">
      <c r="A9" s="80" t="s">
        <v>34</v>
      </c>
      <c r="B9" s="1" t="s">
        <v>47</v>
      </c>
      <c r="C9" s="1" t="s">
        <v>1585</v>
      </c>
      <c r="D9" s="11" t="s">
        <v>1590</v>
      </c>
      <c r="E9" s="19">
        <v>24.411184037676463</v>
      </c>
      <c r="F9" s="19">
        <v>29.133813470988908</v>
      </c>
      <c r="G9" s="19">
        <v>20.955120566813061</v>
      </c>
      <c r="H9" s="10">
        <v>19.545505517798713</v>
      </c>
      <c r="I9" s="19">
        <v>22.97568138196041</v>
      </c>
      <c r="J9" s="12">
        <v>24.264942750927265</v>
      </c>
      <c r="K9" s="42">
        <v>24.486529438026309</v>
      </c>
      <c r="L9" s="74">
        <v>24.854791335452525</v>
      </c>
      <c r="M9" s="12">
        <v>24.288290245834396</v>
      </c>
      <c r="N9" s="105">
        <v>29.39</v>
      </c>
      <c r="O9" s="12">
        <v>27.59</v>
      </c>
      <c r="P9" s="51">
        <f t="shared" si="0"/>
        <v>24.717805340498003</v>
      </c>
      <c r="Q9" s="114">
        <f>Table3[[#This Row],[Unadjusted]]*$Q$3</f>
        <v>20.762956486018322</v>
      </c>
      <c r="R9" s="114">
        <f>Table3[[#This Row],[Unadjusted]]*0.85</f>
        <v>21.010134539423301</v>
      </c>
      <c r="S9" s="114">
        <f>Table3[[#This Row],[Unadjusted]]*0.84</f>
        <v>20.762956486018322</v>
      </c>
    </row>
    <row r="10" spans="1:22" hidden="1">
      <c r="A10" s="80" t="s">
        <v>13</v>
      </c>
      <c r="B10" s="1" t="s">
        <v>12</v>
      </c>
      <c r="C10" s="1" t="s">
        <v>1585</v>
      </c>
      <c r="D10" s="19">
        <v>39.586149728641971</v>
      </c>
      <c r="E10" s="19">
        <v>30.759745649266915</v>
      </c>
      <c r="F10" s="19">
        <v>37.350393864933494</v>
      </c>
      <c r="G10" s="19">
        <v>31.89709233791616</v>
      </c>
      <c r="H10" s="10">
        <v>33.011775066946647</v>
      </c>
      <c r="I10" s="19">
        <v>30.177948132520903</v>
      </c>
      <c r="J10" s="12">
        <v>34.850266974050484</v>
      </c>
      <c r="K10" s="42">
        <v>35.977621291797107</v>
      </c>
      <c r="L10" s="74">
        <v>31.977017430594657</v>
      </c>
      <c r="M10" s="12">
        <v>31.735800868374785</v>
      </c>
      <c r="N10" s="105">
        <v>31.52</v>
      </c>
      <c r="O10" s="12">
        <v>32.14</v>
      </c>
      <c r="P10" s="51">
        <f t="shared" si="0"/>
        <v>33.41531761208693</v>
      </c>
      <c r="Q10" s="114">
        <f>Table3[[#This Row],[Unadjusted]]*$Q$3</f>
        <v>28.068866794153021</v>
      </c>
      <c r="R10" s="114">
        <f>Table3[[#This Row],[Unadjusted]]*0.85</f>
        <v>28.403019970273888</v>
      </c>
      <c r="S10" s="114">
        <f>Table3[[#This Row],[Unadjusted]]*0.84</f>
        <v>28.068866794153021</v>
      </c>
      <c r="V10">
        <v>0.84</v>
      </c>
    </row>
    <row r="11" spans="1:22" hidden="1">
      <c r="A11" s="80" t="s">
        <v>1592</v>
      </c>
      <c r="B11" s="1" t="s">
        <v>23</v>
      </c>
      <c r="C11" s="1" t="s">
        <v>1585</v>
      </c>
      <c r="D11" s="19">
        <v>39.972869780697472</v>
      </c>
      <c r="E11" s="19">
        <v>25.726491967473372</v>
      </c>
      <c r="F11" s="19">
        <v>39.233381312815702</v>
      </c>
      <c r="G11" s="19">
        <v>28.17878150426737</v>
      </c>
      <c r="H11" s="10">
        <v>23.152255300581555</v>
      </c>
      <c r="I11" s="19">
        <v>24.259496165396879</v>
      </c>
      <c r="J11" s="12">
        <v>27.116874907038365</v>
      </c>
      <c r="K11" s="42">
        <v>30.749189832605605</v>
      </c>
      <c r="L11" s="74">
        <v>29.810141558633525</v>
      </c>
      <c r="M11" s="12">
        <v>28.299271580951917</v>
      </c>
      <c r="N11" s="105">
        <v>29.45</v>
      </c>
      <c r="O11" s="12">
        <v>31.63</v>
      </c>
      <c r="P11" s="51">
        <f t="shared" si="0"/>
        <v>29.798229492538482</v>
      </c>
      <c r="Q11" s="114">
        <f>Table3[[#This Row],[Unadjusted]]*$Q$3</f>
        <v>25.030512773732323</v>
      </c>
      <c r="R11" s="114">
        <f>Table3[[#This Row],[Unadjusted]]*0.85</f>
        <v>25.328495068657709</v>
      </c>
      <c r="S11" s="114">
        <f>Table3[[#This Row],[Unadjusted]]*0.84</f>
        <v>25.030512773732323</v>
      </c>
    </row>
    <row r="12" spans="1:22" hidden="1">
      <c r="A12" s="80" t="s">
        <v>1593</v>
      </c>
      <c r="B12" s="1" t="s">
        <v>1594</v>
      </c>
      <c r="C12" s="1" t="s">
        <v>1585</v>
      </c>
      <c r="D12" s="19">
        <v>41.915240856376059</v>
      </c>
      <c r="E12" s="19">
        <v>28.161316905079943</v>
      </c>
      <c r="F12" s="19">
        <v>31.899681838487854</v>
      </c>
      <c r="G12" s="19">
        <v>26.835374479063923</v>
      </c>
      <c r="H12" s="10">
        <v>22.864429035578205</v>
      </c>
      <c r="I12" s="19">
        <v>23.443457091634301</v>
      </c>
      <c r="J12" s="12">
        <v>25.805799206741195</v>
      </c>
      <c r="K12" s="42">
        <v>28.045473256137122</v>
      </c>
      <c r="L12" s="74">
        <v>29.258763132402411</v>
      </c>
      <c r="M12" s="12">
        <v>27.596019588791009</v>
      </c>
      <c r="N12" s="105">
        <v>32.049999999999997</v>
      </c>
      <c r="O12" s="12">
        <v>36.4</v>
      </c>
      <c r="P12" s="51">
        <f t="shared" si="0"/>
        <v>29.522962949191001</v>
      </c>
      <c r="Q12" s="114">
        <f>Table3[[#This Row],[Unadjusted]]*$Q$3</f>
        <v>24.799288877320439</v>
      </c>
      <c r="R12" s="114">
        <f>Table3[[#This Row],[Unadjusted]]*0.85</f>
        <v>25.094518506812349</v>
      </c>
      <c r="S12" s="114">
        <f>Table3[[#This Row],[Unadjusted]]*0.84</f>
        <v>24.799288877320439</v>
      </c>
    </row>
    <row r="13" spans="1:22" hidden="1">
      <c r="A13" s="80" t="s">
        <v>32</v>
      </c>
      <c r="B13" s="1" t="s">
        <v>31</v>
      </c>
      <c r="C13" s="1" t="s">
        <v>1585</v>
      </c>
      <c r="D13" s="19">
        <v>44.043801759375292</v>
      </c>
      <c r="E13" s="19">
        <v>26.319370305183732</v>
      </c>
      <c r="F13" s="19">
        <v>28.988959201901878</v>
      </c>
      <c r="G13" s="19">
        <v>29.372992677555505</v>
      </c>
      <c r="H13" s="10">
        <v>20.674484070373936</v>
      </c>
      <c r="I13" s="19">
        <v>18.422540721691664</v>
      </c>
      <c r="J13" s="12">
        <v>24.76149326987089</v>
      </c>
      <c r="K13" s="42">
        <v>27.024596384198073</v>
      </c>
      <c r="L13" s="74">
        <v>29.340777885401437</v>
      </c>
      <c r="M13" s="12">
        <v>23.995115490614488</v>
      </c>
      <c r="N13" s="105">
        <v>26.36</v>
      </c>
      <c r="O13" s="12">
        <v>32.630000000000003</v>
      </c>
      <c r="P13" s="51">
        <f t="shared" si="0"/>
        <v>27.661177647180576</v>
      </c>
      <c r="Q13" s="114">
        <f>Table3[[#This Row],[Unadjusted]]*$Q$3</f>
        <v>23.235389223631682</v>
      </c>
      <c r="R13" s="114">
        <f>Table3[[#This Row],[Unadjusted]]*0.85</f>
        <v>23.512001000103488</v>
      </c>
      <c r="S13" s="114">
        <f>Table3[[#This Row],[Unadjusted]]*0.84</f>
        <v>23.235389223631682</v>
      </c>
    </row>
    <row r="14" spans="1:22" hidden="1">
      <c r="A14" s="80" t="s">
        <v>44</v>
      </c>
      <c r="B14" s="1" t="s">
        <v>43</v>
      </c>
      <c r="C14" s="1" t="s">
        <v>1595</v>
      </c>
      <c r="D14" s="19">
        <v>25.736749603489592</v>
      </c>
      <c r="E14" s="19">
        <v>24.310681671701573</v>
      </c>
      <c r="F14" s="19">
        <v>18.993238856352168</v>
      </c>
      <c r="G14" s="19">
        <v>19.216510954117659</v>
      </c>
      <c r="H14" s="10">
        <v>19.316137813527668</v>
      </c>
      <c r="I14" s="19">
        <v>19.722066995586161</v>
      </c>
      <c r="J14" s="12">
        <v>16.779268292685249</v>
      </c>
      <c r="K14" s="42">
        <v>18.568712925303849</v>
      </c>
      <c r="L14" s="31">
        <v>19.253919674128106</v>
      </c>
      <c r="M14" s="12">
        <v>23.25672250748034</v>
      </c>
      <c r="N14" s="105">
        <v>28.06</v>
      </c>
      <c r="O14" s="12">
        <v>28.82</v>
      </c>
      <c r="P14" s="51">
        <f t="shared" si="0"/>
        <v>21.836167441197698</v>
      </c>
      <c r="Q14" s="114">
        <f>Table3[[#This Row],[Unadjusted]]*$Q$3</f>
        <v>18.342380650606067</v>
      </c>
      <c r="R14" s="114">
        <f>Table3[[#This Row],[Unadjusted]]*0.85</f>
        <v>18.560742325018044</v>
      </c>
      <c r="S14" s="114">
        <f>Table3[[#This Row],[Unadjusted]]*0.84</f>
        <v>18.342380650606067</v>
      </c>
    </row>
    <row r="15" spans="1:22" hidden="1">
      <c r="A15" s="80" t="s">
        <v>102</v>
      </c>
      <c r="B15" s="1" t="s">
        <v>99</v>
      </c>
      <c r="C15" s="1" t="s">
        <v>1595</v>
      </c>
      <c r="D15" s="19">
        <v>30.002880178616596</v>
      </c>
      <c r="E15" s="19">
        <v>17.981208742193537</v>
      </c>
      <c r="F15" s="19">
        <v>26.637582216056586</v>
      </c>
      <c r="G15" s="19">
        <v>21.296748222585482</v>
      </c>
      <c r="H15" s="11" t="s">
        <v>1590</v>
      </c>
      <c r="I15" s="19">
        <v>14.999014122960215</v>
      </c>
      <c r="J15" s="12">
        <v>18.313922429839508</v>
      </c>
      <c r="K15" s="42">
        <v>21.795827755462913</v>
      </c>
      <c r="L15" s="31">
        <v>21.298168713032972</v>
      </c>
      <c r="M15" s="12">
        <v>20.442504014749925</v>
      </c>
      <c r="N15" s="105">
        <v>21.21</v>
      </c>
      <c r="O15" s="12">
        <v>26.44</v>
      </c>
      <c r="P15" s="51">
        <f t="shared" si="0"/>
        <v>21.856168763227064</v>
      </c>
      <c r="Q15" s="114">
        <f>Table3[[#This Row],[Unadjusted]]*$Q$3</f>
        <v>18.359181761110733</v>
      </c>
      <c r="R15" s="114">
        <f>Table3[[#This Row],[Unadjusted]]*0.85</f>
        <v>18.577743448743004</v>
      </c>
      <c r="S15" s="114">
        <f>Table3[[#This Row],[Unadjusted]]*0.84</f>
        <v>18.359181761110733</v>
      </c>
    </row>
    <row r="16" spans="1:22" hidden="1">
      <c r="A16" s="80" t="s">
        <v>97</v>
      </c>
      <c r="B16" s="1" t="s">
        <v>1596</v>
      </c>
      <c r="C16" s="1" t="s">
        <v>1585</v>
      </c>
      <c r="D16" s="19">
        <v>39.749284084148734</v>
      </c>
      <c r="E16" s="19">
        <v>27.616190900979834</v>
      </c>
      <c r="F16" s="19">
        <v>32.368501040946221</v>
      </c>
      <c r="G16" s="19">
        <v>23.676804639703583</v>
      </c>
      <c r="H16" s="10">
        <v>22.577641253297774</v>
      </c>
      <c r="I16" s="19">
        <v>22.38502383790188</v>
      </c>
      <c r="J16" s="12">
        <v>24.693715958130419</v>
      </c>
      <c r="K16" s="42">
        <v>26.50225092342459</v>
      </c>
      <c r="L16" s="74">
        <v>26.221949049338193</v>
      </c>
      <c r="M16" s="12">
        <v>30.541002795455054</v>
      </c>
      <c r="N16" s="105">
        <v>31.65</v>
      </c>
      <c r="O16" s="12">
        <v>37.72</v>
      </c>
      <c r="P16" s="51">
        <f t="shared" si="0"/>
        <v>28.808530373610523</v>
      </c>
      <c r="Q16" s="114">
        <f>Table3[[#This Row],[Unadjusted]]*$Q$3</f>
        <v>24.199165513832838</v>
      </c>
      <c r="R16" s="114">
        <f>Table3[[#This Row],[Unadjusted]]*0.85</f>
        <v>24.487250817568945</v>
      </c>
      <c r="S16" s="114">
        <f>Table3[[#This Row],[Unadjusted]]*0.84</f>
        <v>24.199165513832838</v>
      </c>
    </row>
    <row r="17" spans="1:22" hidden="1">
      <c r="A17" s="80" t="s">
        <v>26</v>
      </c>
      <c r="B17" s="1" t="s">
        <v>96</v>
      </c>
      <c r="C17" s="1" t="s">
        <v>1585</v>
      </c>
      <c r="D17" s="19">
        <v>32.254855994639982</v>
      </c>
      <c r="E17" s="19">
        <v>24.977310437108429</v>
      </c>
      <c r="F17" s="19">
        <v>26.781458736057161</v>
      </c>
      <c r="G17" s="19">
        <v>21.689790884718498</v>
      </c>
      <c r="H17" s="10">
        <v>20.141107895991002</v>
      </c>
      <c r="I17" s="19">
        <v>21.965769316684906</v>
      </c>
      <c r="J17" s="12">
        <v>21.98298597840796</v>
      </c>
      <c r="K17" s="42">
        <v>20.852860861161147</v>
      </c>
      <c r="L17" s="74">
        <v>21.707998508763541</v>
      </c>
      <c r="M17" s="12">
        <v>23.830493070837381</v>
      </c>
      <c r="N17" s="105">
        <v>28.21</v>
      </c>
      <c r="O17" s="12">
        <v>28</v>
      </c>
      <c r="P17" s="51">
        <f t="shared" si="0"/>
        <v>24.366219307030832</v>
      </c>
      <c r="Q17" s="114">
        <f>Table3[[#This Row],[Unadjusted]]*$Q$3</f>
        <v>20.467624217905897</v>
      </c>
      <c r="R17" s="114">
        <f>Table3[[#This Row],[Unadjusted]]*0.85</f>
        <v>20.711286410976207</v>
      </c>
      <c r="S17" s="114">
        <f>Table3[[#This Row],[Unadjusted]]*0.84</f>
        <v>20.467624217905897</v>
      </c>
    </row>
    <row r="18" spans="1:22">
      <c r="A18" s="80" t="s">
        <v>46</v>
      </c>
      <c r="B18" s="1" t="s">
        <v>101</v>
      </c>
      <c r="C18" s="1" t="s">
        <v>1585</v>
      </c>
      <c r="D18" s="19">
        <v>47.02041229442073</v>
      </c>
      <c r="E18" s="19">
        <v>32.342429438723798</v>
      </c>
      <c r="F18" s="19">
        <v>31.015802334517499</v>
      </c>
      <c r="G18" s="19">
        <v>25.391395496603643</v>
      </c>
      <c r="H18" s="10">
        <v>27.704002457932155</v>
      </c>
      <c r="I18" s="19">
        <v>29.916808975376938</v>
      </c>
      <c r="J18" s="12">
        <v>32.262058954887223</v>
      </c>
      <c r="K18" s="42">
        <v>32.558294043284974</v>
      </c>
      <c r="L18" s="74">
        <v>32.874669517009195</v>
      </c>
      <c r="M18" s="12">
        <v>25.729076309997506</v>
      </c>
      <c r="N18" s="105">
        <v>33.08</v>
      </c>
      <c r="O18" s="19">
        <v>35.31</v>
      </c>
      <c r="P18" s="51">
        <f t="shared" si="0"/>
        <v>32.100412485229462</v>
      </c>
      <c r="Q18" s="114">
        <f>Table3[[#This Row],[Unadjusted]]*$Q$3</f>
        <v>26.964346487592746</v>
      </c>
      <c r="R18" s="114">
        <f>Table3[[#This Row],[Unadjusted]]*0.85</f>
        <v>27.285350612445043</v>
      </c>
      <c r="S18" s="114">
        <f>Table3[[#This Row],[Unadjusted]]*0.84</f>
        <v>26.964346487592746</v>
      </c>
      <c r="V18">
        <f>'Look up '!O5</f>
        <v>0.84</v>
      </c>
    </row>
    <row r="19" spans="1:22">
      <c r="A19" s="80" t="s">
        <v>107</v>
      </c>
      <c r="B19" s="1" t="s">
        <v>104</v>
      </c>
      <c r="C19" s="1" t="s">
        <v>1585</v>
      </c>
      <c r="D19" s="19">
        <v>37.375601587696437</v>
      </c>
      <c r="E19" s="19">
        <v>24.793202497768561</v>
      </c>
      <c r="F19" s="19">
        <v>30.217153548771169</v>
      </c>
      <c r="G19" s="19">
        <v>22.653011675002183</v>
      </c>
      <c r="H19" s="10">
        <v>27.951676479333926</v>
      </c>
      <c r="I19" s="19">
        <v>23.400682088965304</v>
      </c>
      <c r="J19" s="12">
        <v>26.84965987744269</v>
      </c>
      <c r="K19" s="42">
        <v>26.237506011848193</v>
      </c>
      <c r="L19" s="88" t="s">
        <v>1590</v>
      </c>
      <c r="M19" s="12">
        <v>25.548025217582232</v>
      </c>
      <c r="N19" s="105">
        <v>30.13</v>
      </c>
      <c r="O19" s="12">
        <v>29.99</v>
      </c>
      <c r="P19" s="51">
        <f t="shared" si="0"/>
        <v>27.740592634946427</v>
      </c>
      <c r="Q19" s="114">
        <f>Table3[[#This Row],[Unadjusted]]*$Q$3</f>
        <v>23.302097813354997</v>
      </c>
      <c r="R19" s="114">
        <f>Table3[[#This Row],[Unadjusted]]*0.85</f>
        <v>23.579503739704464</v>
      </c>
      <c r="S19" s="114">
        <f>Table3[[#This Row],[Unadjusted]]*0.84</f>
        <v>23.302097813354997</v>
      </c>
    </row>
    <row r="20" spans="1:22">
      <c r="A20" s="80" t="s">
        <v>84</v>
      </c>
      <c r="B20" s="1" t="s">
        <v>1597</v>
      </c>
      <c r="C20" s="1" t="s">
        <v>1585</v>
      </c>
      <c r="D20" s="19">
        <v>38.440550235674642</v>
      </c>
      <c r="E20" s="19">
        <v>28.883058625304866</v>
      </c>
      <c r="F20" s="19">
        <v>30.38232713754384</v>
      </c>
      <c r="G20" s="19">
        <v>22.898429067804493</v>
      </c>
      <c r="H20" s="10">
        <v>23.5653490861549</v>
      </c>
      <c r="I20" s="19">
        <v>25.880088860206211</v>
      </c>
      <c r="J20" s="12">
        <v>28.099654659122795</v>
      </c>
      <c r="K20" s="42">
        <v>27.835239866123647</v>
      </c>
      <c r="L20" s="74">
        <v>27.169826741897733</v>
      </c>
      <c r="M20" s="12">
        <v>30.00029381443645</v>
      </c>
      <c r="N20" s="105">
        <v>32.92</v>
      </c>
      <c r="O20" s="12">
        <v>30.71</v>
      </c>
      <c r="P20" s="51">
        <f t="shared" si="0"/>
        <v>28.898734841189128</v>
      </c>
      <c r="Q20" s="114">
        <f>Table3[[#This Row],[Unadjusted]]*$Q$3</f>
        <v>24.274937266598865</v>
      </c>
      <c r="R20" s="114">
        <f>Table3[[#This Row],[Unadjusted]]*0.85</f>
        <v>24.563924615010759</v>
      </c>
      <c r="S20" s="114">
        <f>Table3[[#This Row],[Unadjusted]]*0.84</f>
        <v>24.274937266598865</v>
      </c>
    </row>
    <row r="21" spans="1:22" hidden="1">
      <c r="A21" s="80" t="s">
        <v>80</v>
      </c>
      <c r="B21" s="1" t="s">
        <v>109</v>
      </c>
      <c r="C21" s="1" t="s">
        <v>1585</v>
      </c>
      <c r="D21" s="19">
        <v>26.766410657139339</v>
      </c>
      <c r="E21" s="19">
        <v>20.10817999356005</v>
      </c>
      <c r="F21" s="19">
        <v>20.989345294143654</v>
      </c>
      <c r="G21" s="19">
        <v>16.76780804511181</v>
      </c>
      <c r="H21" s="10">
        <v>16.072489145303784</v>
      </c>
      <c r="I21" s="19">
        <v>14.855212211468153</v>
      </c>
      <c r="J21" s="12">
        <v>16.589446263767829</v>
      </c>
      <c r="K21" s="42">
        <v>17.376988644814183</v>
      </c>
      <c r="L21" s="74">
        <v>18.345789355938745</v>
      </c>
      <c r="M21" s="12">
        <v>20.703967089609506</v>
      </c>
      <c r="N21" s="105">
        <v>24.46</v>
      </c>
      <c r="O21" s="12">
        <v>24.47</v>
      </c>
      <c r="P21" s="51">
        <f t="shared" si="0"/>
        <v>19.792136391738087</v>
      </c>
      <c r="Q21" s="114">
        <f>Table3[[#This Row],[Unadjusted]]*$Q$3</f>
        <v>16.625394569059992</v>
      </c>
      <c r="R21" s="114">
        <f>Table3[[#This Row],[Unadjusted]]*0.85</f>
        <v>16.823315932977373</v>
      </c>
      <c r="S21" s="114">
        <f>Table3[[#This Row],[Unadjusted]]*0.84</f>
        <v>16.625394569059992</v>
      </c>
    </row>
    <row r="22" spans="1:22" hidden="1">
      <c r="A22" s="80" t="s">
        <v>49</v>
      </c>
      <c r="B22" s="1" t="s">
        <v>111</v>
      </c>
      <c r="C22" s="1" t="s">
        <v>1585</v>
      </c>
      <c r="D22" s="19">
        <v>41.203276443733365</v>
      </c>
      <c r="E22" s="19">
        <v>38.724996159089208</v>
      </c>
      <c r="F22" s="19">
        <v>35.225985727027606</v>
      </c>
      <c r="G22" s="19">
        <v>30.454142079978247</v>
      </c>
      <c r="H22" s="10">
        <v>30.885936514856844</v>
      </c>
      <c r="I22" s="19">
        <v>33.273197825928563</v>
      </c>
      <c r="J22" s="12">
        <v>35.923319440307125</v>
      </c>
      <c r="K22" s="42">
        <v>34.686554621852942</v>
      </c>
      <c r="L22" s="74">
        <v>33.823680978537368</v>
      </c>
      <c r="M22" s="12">
        <v>37.433034875194629</v>
      </c>
      <c r="N22" s="105">
        <v>42.07</v>
      </c>
      <c r="O22" s="12">
        <v>36.79</v>
      </c>
      <c r="P22" s="51">
        <f t="shared" si="0"/>
        <v>35.874510388875493</v>
      </c>
      <c r="Q22" s="114">
        <f>Table3[[#This Row],[Unadjusted]]*$Q$3</f>
        <v>30.134588726655412</v>
      </c>
      <c r="R22" s="114">
        <f>Table3[[#This Row],[Unadjusted]]*0.85</f>
        <v>30.493333830544167</v>
      </c>
      <c r="S22" s="114">
        <f>Table3[[#This Row],[Unadjusted]]*0.84</f>
        <v>30.134588726655412</v>
      </c>
    </row>
    <row r="23" spans="1:22" hidden="1">
      <c r="A23" s="80" t="s">
        <v>52</v>
      </c>
      <c r="B23" s="1" t="s">
        <v>113</v>
      </c>
      <c r="C23" s="1" t="s">
        <v>1585</v>
      </c>
      <c r="D23" s="11" t="s">
        <v>1590</v>
      </c>
      <c r="E23" s="11" t="s">
        <v>1590</v>
      </c>
      <c r="F23" s="11" t="s">
        <v>1590</v>
      </c>
      <c r="G23" s="11" t="s">
        <v>1590</v>
      </c>
      <c r="H23" s="10">
        <v>26.711102123356184</v>
      </c>
      <c r="I23" s="19">
        <v>26.099659031690759</v>
      </c>
      <c r="J23" s="12">
        <v>23.227529773719592</v>
      </c>
      <c r="K23" s="42">
        <v>28.506413326388557</v>
      </c>
      <c r="L23" s="88" t="s">
        <v>1590</v>
      </c>
      <c r="M23" s="12">
        <v>31.465135918144522</v>
      </c>
      <c r="N23" s="105">
        <v>37.11</v>
      </c>
      <c r="O23" s="19">
        <v>35.200000000000003</v>
      </c>
      <c r="P23" s="51">
        <f t="shared" si="0"/>
        <v>29.759977167614231</v>
      </c>
      <c r="Q23" s="114">
        <f>Table3[[#This Row],[Unadjusted]]*$Q$3</f>
        <v>24.998380820795955</v>
      </c>
      <c r="R23" s="114">
        <f>Table3[[#This Row],[Unadjusted]]*0.85</f>
        <v>25.295980592472095</v>
      </c>
      <c r="S23" s="114">
        <f>Table3[[#This Row],[Unadjusted]]*0.84</f>
        <v>24.998380820795955</v>
      </c>
    </row>
    <row r="24" spans="1:22" hidden="1">
      <c r="A24" s="80" t="s">
        <v>1598</v>
      </c>
      <c r="B24" s="80" t="s">
        <v>115</v>
      </c>
      <c r="C24" s="1" t="s">
        <v>1585</v>
      </c>
      <c r="D24" s="19">
        <v>36.653353507294717</v>
      </c>
      <c r="E24" s="11" t="s">
        <v>1590</v>
      </c>
      <c r="F24" s="19">
        <v>28.979610012655442</v>
      </c>
      <c r="G24" s="19">
        <v>24.381793497675712</v>
      </c>
      <c r="H24" s="10">
        <v>21.480871048352604</v>
      </c>
      <c r="I24" s="11" t="s">
        <v>1590</v>
      </c>
      <c r="J24" s="12">
        <v>21.272789831685628</v>
      </c>
      <c r="K24" s="42">
        <v>22.1448403411346</v>
      </c>
      <c r="L24" s="74">
        <v>24.260666815841205</v>
      </c>
      <c r="M24" s="12">
        <v>25.419613371400324</v>
      </c>
      <c r="N24" s="105">
        <v>27.47</v>
      </c>
      <c r="O24" s="12">
        <v>29.67</v>
      </c>
      <c r="P24" s="51">
        <f t="shared" si="0"/>
        <v>26.173353842604023</v>
      </c>
      <c r="Q24" s="114">
        <f>Table3[[#This Row],[Unadjusted]]*$Q$3</f>
        <v>21.98561722778738</v>
      </c>
      <c r="R24" s="114">
        <f>Table3[[#This Row],[Unadjusted]]*0.85</f>
        <v>22.247350766213419</v>
      </c>
      <c r="S24" s="114">
        <f>Table3[[#This Row],[Unadjusted]]*0.84</f>
        <v>21.98561722778738</v>
      </c>
    </row>
    <row r="25" spans="1:22" hidden="1">
      <c r="A25" s="80" t="s">
        <v>122</v>
      </c>
      <c r="B25" s="80" t="s">
        <v>117</v>
      </c>
      <c r="C25" s="1" t="s">
        <v>1585</v>
      </c>
      <c r="D25" s="19">
        <v>31.871129943509445</v>
      </c>
      <c r="E25" s="11" t="s">
        <v>1590</v>
      </c>
      <c r="F25" s="19">
        <v>33.096148254727225</v>
      </c>
      <c r="G25" s="19">
        <v>28.018843657584597</v>
      </c>
      <c r="H25" s="10">
        <v>22.873904282116293</v>
      </c>
      <c r="I25" s="19">
        <v>25.752066058318491</v>
      </c>
      <c r="J25" s="12">
        <v>24.59343114619881</v>
      </c>
      <c r="K25" s="42">
        <v>29.022330978061269</v>
      </c>
      <c r="L25" s="74">
        <v>30.396159908511468</v>
      </c>
      <c r="M25" s="12">
        <v>28.942765472247977</v>
      </c>
      <c r="N25" s="105">
        <v>32.11</v>
      </c>
      <c r="O25" s="12">
        <v>37.08</v>
      </c>
      <c r="P25" s="51">
        <f t="shared" si="0"/>
        <v>29.432434518297779</v>
      </c>
      <c r="Q25" s="114">
        <f>Table3[[#This Row],[Unadjusted]]*$Q$3</f>
        <v>24.723244995370134</v>
      </c>
      <c r="R25" s="114">
        <f>Table3[[#This Row],[Unadjusted]]*0.85</f>
        <v>25.017569340553113</v>
      </c>
      <c r="S25" s="114">
        <f>Table3[[#This Row],[Unadjusted]]*0.84</f>
        <v>24.723244995370134</v>
      </c>
    </row>
    <row r="26" spans="1:22" hidden="1">
      <c r="A26" s="80" t="s">
        <v>1599</v>
      </c>
      <c r="B26" s="80" t="s">
        <v>1600</v>
      </c>
      <c r="C26" s="1" t="s">
        <v>1585</v>
      </c>
      <c r="D26" s="19">
        <v>39.742382995613227</v>
      </c>
      <c r="E26" s="39" t="s">
        <v>1591</v>
      </c>
      <c r="F26" s="39" t="s">
        <v>1591</v>
      </c>
      <c r="G26" s="19">
        <v>31.384679980939907</v>
      </c>
      <c r="H26" s="10">
        <v>27.391385109675234</v>
      </c>
      <c r="I26" s="19">
        <v>31.463374826419329</v>
      </c>
      <c r="J26" s="12">
        <v>31.193442899705691</v>
      </c>
      <c r="K26" s="42">
        <v>33.236079131334996</v>
      </c>
      <c r="L26" s="74">
        <v>29.54279741090744</v>
      </c>
      <c r="M26" s="12">
        <v>38.441450991301132</v>
      </c>
      <c r="N26" s="105">
        <v>40.97</v>
      </c>
      <c r="O26" s="12">
        <v>37.11</v>
      </c>
      <c r="P26" s="51">
        <f t="shared" si="0"/>
        <v>34.0475593345897</v>
      </c>
      <c r="Q26" s="114">
        <f>Table3[[#This Row],[Unadjusted]]*$Q$3</f>
        <v>28.599949841055345</v>
      </c>
      <c r="R26" s="114">
        <f>Table3[[#This Row],[Unadjusted]]*0.85</f>
        <v>28.940425434401245</v>
      </c>
      <c r="S26" s="114">
        <f>Table3[[#This Row],[Unadjusted]]*0.84</f>
        <v>28.599949841055345</v>
      </c>
    </row>
    <row r="27" spans="1:22" hidden="1">
      <c r="A27" s="80" t="s">
        <v>1601</v>
      </c>
      <c r="B27" s="80" t="s">
        <v>1602</v>
      </c>
      <c r="C27" s="1" t="s">
        <v>1585</v>
      </c>
      <c r="D27" s="19">
        <v>43.038891837587471</v>
      </c>
      <c r="E27" s="19">
        <v>31.039796893967907</v>
      </c>
      <c r="F27" s="19">
        <v>36.414858588863211</v>
      </c>
      <c r="G27" s="19">
        <v>32.4335674581097</v>
      </c>
      <c r="H27" s="10">
        <v>23.609311015033882</v>
      </c>
      <c r="I27" s="19">
        <v>30.194195100182547</v>
      </c>
      <c r="J27" s="12">
        <v>30.947502482617178</v>
      </c>
      <c r="K27" s="42">
        <v>33.583993752792423</v>
      </c>
      <c r="L27" s="74">
        <v>28.908128859460362</v>
      </c>
      <c r="M27" s="12">
        <v>37.37545512336051</v>
      </c>
      <c r="N27" s="105">
        <v>38.71</v>
      </c>
      <c r="O27" s="12">
        <v>37.96</v>
      </c>
      <c r="P27" s="51">
        <f t="shared" si="0"/>
        <v>33.684641759331264</v>
      </c>
      <c r="Q27" s="114">
        <f>Table3[[#This Row],[Unadjusted]]*$Q$3</f>
        <v>28.295099077838259</v>
      </c>
      <c r="R27" s="114">
        <f>Table3[[#This Row],[Unadjusted]]*0.85</f>
        <v>28.631945495431573</v>
      </c>
      <c r="S27" s="114">
        <f>Table3[[#This Row],[Unadjusted]]*0.84</f>
        <v>28.295099077838259</v>
      </c>
    </row>
    <row r="28" spans="1:22" hidden="1">
      <c r="A28" s="80" t="s">
        <v>1603</v>
      </c>
      <c r="B28" s="80" t="s">
        <v>1604</v>
      </c>
      <c r="C28" s="1" t="s">
        <v>1585</v>
      </c>
      <c r="D28" s="19">
        <v>41.400875021705268</v>
      </c>
      <c r="E28" s="19">
        <v>31.775918559429254</v>
      </c>
      <c r="F28" s="19">
        <v>36.763032152423769</v>
      </c>
      <c r="G28" s="19">
        <v>31.007736043838459</v>
      </c>
      <c r="H28" s="10">
        <v>27.29314941889966</v>
      </c>
      <c r="I28" s="19">
        <v>29.661958440789498</v>
      </c>
      <c r="J28" s="12">
        <v>31.972254220452182</v>
      </c>
      <c r="K28" s="42">
        <v>33.829580544403335</v>
      </c>
      <c r="L28" s="74">
        <v>29.80894873893363</v>
      </c>
      <c r="M28" s="12">
        <v>37.6050542333846</v>
      </c>
      <c r="N28" s="105">
        <v>39.96</v>
      </c>
      <c r="O28" s="12">
        <v>38.51</v>
      </c>
      <c r="P28" s="51">
        <f t="shared" si="0"/>
        <v>34.132375614521628</v>
      </c>
      <c r="Q28" s="114">
        <f>Table3[[#This Row],[Unadjusted]]*$Q$3</f>
        <v>28.671195516198168</v>
      </c>
      <c r="R28" s="114">
        <f>Table3[[#This Row],[Unadjusted]]*0.85</f>
        <v>29.012519272343383</v>
      </c>
      <c r="S28" s="114">
        <f>Table3[[#This Row],[Unadjusted]]*0.84</f>
        <v>28.671195516198168</v>
      </c>
    </row>
    <row r="29" spans="1:22" hidden="1">
      <c r="A29" s="80" t="s">
        <v>149</v>
      </c>
      <c r="B29" s="80" t="s">
        <v>148</v>
      </c>
      <c r="C29" s="1" t="s">
        <v>1585</v>
      </c>
      <c r="D29" s="19">
        <v>46.438928518275112</v>
      </c>
      <c r="E29" s="19">
        <v>42.67143798296658</v>
      </c>
      <c r="F29" s="19">
        <v>40.677892072940281</v>
      </c>
      <c r="G29" s="19">
        <v>38.294275899042908</v>
      </c>
      <c r="H29" s="10">
        <v>34.440468740710742</v>
      </c>
      <c r="I29" s="19">
        <v>38.441003694424381</v>
      </c>
      <c r="J29" s="12">
        <v>41.729962758826879</v>
      </c>
      <c r="K29" s="42">
        <v>42.021015545582536</v>
      </c>
      <c r="L29" s="74">
        <v>40.102979641429449</v>
      </c>
      <c r="M29" s="12">
        <v>47.728836941415651</v>
      </c>
      <c r="N29" s="105">
        <v>50.75</v>
      </c>
      <c r="O29" s="12">
        <v>49.36</v>
      </c>
      <c r="P29" s="51">
        <f t="shared" si="0"/>
        <v>42.72140014963454</v>
      </c>
      <c r="Q29" s="114">
        <f>Table3[[#This Row],[Unadjusted]]*$Q$3</f>
        <v>35.885976125693013</v>
      </c>
      <c r="R29" s="114">
        <f>Table3[[#This Row],[Unadjusted]]*0.85</f>
        <v>36.313190127189358</v>
      </c>
      <c r="S29" s="114">
        <f>Table3[[#This Row],[Unadjusted]]*0.84</f>
        <v>35.885976125693013</v>
      </c>
    </row>
    <row r="30" spans="1:22" hidden="1">
      <c r="A30" s="80" t="s">
        <v>1605</v>
      </c>
      <c r="B30" s="80" t="s">
        <v>1606</v>
      </c>
      <c r="C30" s="1" t="s">
        <v>1585</v>
      </c>
      <c r="D30" s="19">
        <v>31.778314400521037</v>
      </c>
      <c r="E30" s="19">
        <v>22.799323805510692</v>
      </c>
      <c r="F30" s="19">
        <v>26.378613212933011</v>
      </c>
      <c r="G30" s="19">
        <v>21.410235716977986</v>
      </c>
      <c r="H30" s="10">
        <v>20.574256597341343</v>
      </c>
      <c r="I30" s="19">
        <v>18.893464418546444</v>
      </c>
      <c r="J30" s="12">
        <v>21.623335319529644</v>
      </c>
      <c r="K30" s="42">
        <v>21.755435952101895</v>
      </c>
      <c r="L30" s="74">
        <v>23.686880765801696</v>
      </c>
      <c r="M30" s="12">
        <v>27.284615965198597</v>
      </c>
      <c r="N30" s="105">
        <v>28.62</v>
      </c>
      <c r="O30" s="12">
        <v>29.89</v>
      </c>
      <c r="P30" s="51">
        <f t="shared" si="0"/>
        <v>24.557873012871863</v>
      </c>
      <c r="Q30" s="114">
        <f>Table3[[#This Row],[Unadjusted]]*$Q$3</f>
        <v>20.628613330812364</v>
      </c>
      <c r="R30" s="114">
        <f>Table3[[#This Row],[Unadjusted]]*0.85</f>
        <v>20.874192060941084</v>
      </c>
      <c r="S30" s="114">
        <f>Table3[[#This Row],[Unadjusted]]*0.84</f>
        <v>20.628613330812364</v>
      </c>
    </row>
    <row r="31" spans="1:22" hidden="1">
      <c r="A31" s="80" t="s">
        <v>156</v>
      </c>
      <c r="B31" s="80" t="s">
        <v>144</v>
      </c>
      <c r="C31" s="1" t="s">
        <v>1585</v>
      </c>
      <c r="D31" s="19">
        <v>30.421635213882777</v>
      </c>
      <c r="E31" s="11" t="s">
        <v>1590</v>
      </c>
      <c r="F31" s="19">
        <v>28.600417917854159</v>
      </c>
      <c r="G31" s="19">
        <v>21.973108252945654</v>
      </c>
      <c r="H31" s="10">
        <v>19.059992066010878</v>
      </c>
      <c r="I31" s="19">
        <v>18.05644835710066</v>
      </c>
      <c r="J31" s="12">
        <v>20.204593044904222</v>
      </c>
      <c r="K31" s="42">
        <v>22.408683688645212</v>
      </c>
      <c r="L31" s="74">
        <v>21.90793154761905</v>
      </c>
      <c r="M31" s="12">
        <v>24.287340882000702</v>
      </c>
      <c r="N31" s="105">
        <v>26.86</v>
      </c>
      <c r="O31" s="12">
        <v>24.7</v>
      </c>
      <c r="P31" s="51">
        <f t="shared" si="0"/>
        <v>23.498195542814848</v>
      </c>
      <c r="Q31" s="114">
        <f>Table3[[#This Row],[Unadjusted]]*$Q$3</f>
        <v>19.738484255964472</v>
      </c>
      <c r="R31" s="114">
        <f>Table3[[#This Row],[Unadjusted]]*0.85</f>
        <v>19.973466211392619</v>
      </c>
      <c r="S31" s="114">
        <f>Table3[[#This Row],[Unadjusted]]*0.84</f>
        <v>19.738484255964472</v>
      </c>
    </row>
    <row r="32" spans="1:22" hidden="1">
      <c r="A32" s="80" t="s">
        <v>159</v>
      </c>
      <c r="B32" s="80" t="s">
        <v>147</v>
      </c>
      <c r="C32" s="1" t="s">
        <v>1585</v>
      </c>
      <c r="D32" s="19">
        <v>31.342882579048876</v>
      </c>
      <c r="E32" s="19">
        <v>21.628976276557243</v>
      </c>
      <c r="F32" s="19">
        <v>27.739946891672304</v>
      </c>
      <c r="G32" s="19">
        <v>20.793344051449537</v>
      </c>
      <c r="H32" s="10">
        <v>19.387483338622747</v>
      </c>
      <c r="I32" s="19">
        <v>17.91314321140473</v>
      </c>
      <c r="J32" s="12">
        <v>19.917712413434995</v>
      </c>
      <c r="K32" s="42">
        <v>21.467314328208971</v>
      </c>
      <c r="L32" s="74">
        <v>21.969355654761905</v>
      </c>
      <c r="M32" s="12">
        <v>24.86131585220328</v>
      </c>
      <c r="N32" s="105">
        <v>27.06</v>
      </c>
      <c r="O32" s="12">
        <v>24.54</v>
      </c>
      <c r="P32" s="51">
        <f t="shared" si="0"/>
        <v>23.218456216447052</v>
      </c>
      <c r="Q32" s="114">
        <f>Table3[[#This Row],[Unadjusted]]*$Q$3</f>
        <v>19.503503221815524</v>
      </c>
      <c r="R32" s="114">
        <f>Table3[[#This Row],[Unadjusted]]*0.85</f>
        <v>19.735687783979994</v>
      </c>
      <c r="S32" s="114">
        <f>Table3[[#This Row],[Unadjusted]]*0.84</f>
        <v>19.503503221815524</v>
      </c>
    </row>
    <row r="33" spans="1:19" hidden="1">
      <c r="A33" s="80" t="s">
        <v>162</v>
      </c>
      <c r="B33" s="80" t="s">
        <v>151</v>
      </c>
      <c r="C33" s="1" t="s">
        <v>1585</v>
      </c>
      <c r="D33" s="19">
        <v>30.114552758837949</v>
      </c>
      <c r="E33" s="19">
        <v>22.794242484273465</v>
      </c>
      <c r="F33" s="19">
        <v>28.457006080164582</v>
      </c>
      <c r="G33" s="19">
        <v>21.104670715730055</v>
      </c>
      <c r="H33" s="10">
        <v>19.125490320533252</v>
      </c>
      <c r="I33" s="19">
        <v>17.810782393053845</v>
      </c>
      <c r="J33" s="12">
        <v>20.143118623875104</v>
      </c>
      <c r="K33" s="42">
        <v>22.285896380762225</v>
      </c>
      <c r="L33" s="74">
        <v>17.976788690476191</v>
      </c>
      <c r="M33" s="12">
        <v>23.959355184747068</v>
      </c>
      <c r="N33" s="105">
        <v>25.87</v>
      </c>
      <c r="O33" s="12">
        <v>26</v>
      </c>
      <c r="P33" s="51">
        <f t="shared" si="0"/>
        <v>22.970158636037809</v>
      </c>
      <c r="Q33" s="114">
        <f>Table3[[#This Row],[Unadjusted]]*$Q$3</f>
        <v>19.294933254271758</v>
      </c>
      <c r="R33" s="114">
        <f>Table3[[#This Row],[Unadjusted]]*0.85</f>
        <v>19.524634840632135</v>
      </c>
      <c r="S33" s="114">
        <f>Table3[[#This Row],[Unadjusted]]*0.84</f>
        <v>19.294933254271758</v>
      </c>
    </row>
    <row r="34" spans="1:19" hidden="1">
      <c r="A34" s="80" t="s">
        <v>124</v>
      </c>
      <c r="B34" s="80" t="s">
        <v>1607</v>
      </c>
      <c r="C34" s="1" t="s">
        <v>1585</v>
      </c>
      <c r="D34" s="19">
        <v>39.574655159587024</v>
      </c>
      <c r="E34" s="19">
        <v>24.203029837809673</v>
      </c>
      <c r="F34" s="19">
        <v>36.982520103243523</v>
      </c>
      <c r="G34" s="19">
        <v>27.722257770017528</v>
      </c>
      <c r="H34" s="10">
        <v>21.320950548469444</v>
      </c>
      <c r="I34" s="19">
        <v>23.644762684125205</v>
      </c>
      <c r="J34" s="12">
        <v>25.123170332122545</v>
      </c>
      <c r="K34" s="42">
        <v>28.774585750412029</v>
      </c>
      <c r="L34" s="74">
        <v>30.997161847133643</v>
      </c>
      <c r="M34" s="12">
        <v>29.207706549593617</v>
      </c>
      <c r="N34" s="88" t="s">
        <v>1590</v>
      </c>
      <c r="O34" s="12">
        <v>30.89</v>
      </c>
      <c r="P34" s="51">
        <f t="shared" si="0"/>
        <v>28.94916368931948</v>
      </c>
      <c r="Q34" s="114">
        <f>Table3[[#This Row],[Unadjusted]]*$Q$3</f>
        <v>24.317297499028363</v>
      </c>
      <c r="R34" s="114">
        <f>Table3[[#This Row],[Unadjusted]]*0.85</f>
        <v>24.606789135921556</v>
      </c>
      <c r="S34" s="114">
        <f>Table3[[#This Row],[Unadjusted]]*0.84</f>
        <v>24.317297499028363</v>
      </c>
    </row>
    <row r="35" spans="1:19" hidden="1">
      <c r="A35" s="80" t="s">
        <v>143</v>
      </c>
      <c r="B35" s="80" t="s">
        <v>158</v>
      </c>
      <c r="C35" s="1" t="s">
        <v>1595</v>
      </c>
      <c r="D35" s="19">
        <v>23.647108278361529</v>
      </c>
      <c r="E35" s="19">
        <v>18.969942305310287</v>
      </c>
      <c r="F35" s="19">
        <v>19.380604526506222</v>
      </c>
      <c r="G35" s="19">
        <v>15.123921638679224</v>
      </c>
      <c r="H35" s="10">
        <v>14.06519219326548</v>
      </c>
      <c r="I35" s="19">
        <v>13.533442622949726</v>
      </c>
      <c r="J35" s="12">
        <v>12.889136942438901</v>
      </c>
      <c r="K35" s="42">
        <v>13.670659163588903</v>
      </c>
      <c r="L35" s="74">
        <v>14.352410406486772</v>
      </c>
      <c r="M35" s="12">
        <v>17.284502890285918</v>
      </c>
      <c r="N35" s="105">
        <v>16.64</v>
      </c>
      <c r="O35" s="85" t="s">
        <v>1591</v>
      </c>
      <c r="P35" s="51">
        <f t="shared" si="0"/>
        <v>16.323356451624814</v>
      </c>
      <c r="Q35" s="114">
        <f>Table3[[#This Row],[Unadjusted]]*$Q$3</f>
        <v>13.711619419364844</v>
      </c>
      <c r="R35" s="114">
        <f>Table3[[#This Row],[Unadjusted]]*0.85</f>
        <v>13.874852983881091</v>
      </c>
      <c r="S35" s="114">
        <f>Table3[[#This Row],[Unadjusted]]*0.84</f>
        <v>13.711619419364844</v>
      </c>
    </row>
    <row r="36" spans="1:19" hidden="1">
      <c r="A36" s="80" t="s">
        <v>95</v>
      </c>
      <c r="B36" s="80" t="s">
        <v>161</v>
      </c>
      <c r="C36" s="1" t="s">
        <v>1595</v>
      </c>
      <c r="D36" s="19">
        <v>23.831371459745167</v>
      </c>
      <c r="E36" s="19">
        <v>17.825204407580667</v>
      </c>
      <c r="F36" s="19">
        <v>21.470268016673618</v>
      </c>
      <c r="G36" s="19">
        <v>13.615364188466057</v>
      </c>
      <c r="H36" s="10">
        <v>13.051303830361096</v>
      </c>
      <c r="I36" s="19">
        <v>13.430738554633017</v>
      </c>
      <c r="J36" s="12">
        <v>12.971746804024347</v>
      </c>
      <c r="K36" s="42">
        <v>13.342887456617971</v>
      </c>
      <c r="L36" s="74">
        <v>14.617849862361684</v>
      </c>
      <c r="M36" s="12">
        <v>17.695179880410731</v>
      </c>
      <c r="N36" s="105">
        <v>20.260000000000002</v>
      </c>
      <c r="O36" s="12">
        <v>22.34</v>
      </c>
      <c r="P36" s="51">
        <f t="shared" si="0"/>
        <v>17.037659538406196</v>
      </c>
      <c r="Q36" s="114">
        <f>Table3[[#This Row],[Unadjusted]]*$Q$3</f>
        <v>14.311634012261203</v>
      </c>
      <c r="R36" s="114">
        <f>Table3[[#This Row],[Unadjusted]]*0.85</f>
        <v>14.482010607645266</v>
      </c>
      <c r="S36" s="114">
        <f>Table3[[#This Row],[Unadjusted]]*0.84</f>
        <v>14.311634012261203</v>
      </c>
    </row>
    <row r="37" spans="1:19" hidden="1">
      <c r="A37" s="80" t="s">
        <v>175</v>
      </c>
      <c r="B37" s="80" t="s">
        <v>164</v>
      </c>
      <c r="C37" s="1" t="s">
        <v>1585</v>
      </c>
      <c r="D37" s="19">
        <v>39.247084294324019</v>
      </c>
      <c r="E37" s="19">
        <v>31.602160154504617</v>
      </c>
      <c r="F37" s="11" t="s">
        <v>1590</v>
      </c>
      <c r="G37" s="19">
        <v>25.667940159730488</v>
      </c>
      <c r="H37" s="10">
        <v>25.153325398715985</v>
      </c>
      <c r="I37" s="11" t="s">
        <v>1590</v>
      </c>
      <c r="J37" s="12">
        <v>26.763193248106464</v>
      </c>
      <c r="K37" s="42">
        <v>28.341998413565172</v>
      </c>
      <c r="L37" s="74">
        <v>28.9907405386666</v>
      </c>
      <c r="M37" s="12">
        <v>31.520051649814111</v>
      </c>
      <c r="N37" s="105">
        <v>37.46</v>
      </c>
      <c r="O37" s="12">
        <v>37.81</v>
      </c>
      <c r="P37" s="51">
        <f t="shared" ref="P37:P64" si="1">AVERAGE(D37:O37)</f>
        <v>31.25564938574275</v>
      </c>
      <c r="Q37" s="114">
        <f>Table3[[#This Row],[Unadjusted]]*$Q$3</f>
        <v>26.254745484023911</v>
      </c>
      <c r="R37" s="114">
        <f>Table3[[#This Row],[Unadjusted]]*0.85</f>
        <v>26.567301977881336</v>
      </c>
      <c r="S37" s="114">
        <f>Table3[[#This Row],[Unadjusted]]*0.84</f>
        <v>26.254745484023911</v>
      </c>
    </row>
    <row r="38" spans="1:19" hidden="1">
      <c r="A38" s="80" t="s">
        <v>167</v>
      </c>
      <c r="B38" s="80" t="s">
        <v>174</v>
      </c>
      <c r="C38" s="1" t="s">
        <v>1595</v>
      </c>
      <c r="D38" s="19">
        <v>24.817185802514636</v>
      </c>
      <c r="E38" s="19">
        <v>18.555593732208052</v>
      </c>
      <c r="F38" s="19">
        <v>31.73814152043899</v>
      </c>
      <c r="G38" s="19">
        <v>21.533688535979156</v>
      </c>
      <c r="H38" s="10">
        <v>17.701254388576054</v>
      </c>
      <c r="I38" s="19">
        <v>17.483227774331016</v>
      </c>
      <c r="J38" s="12">
        <v>18.915038725053115</v>
      </c>
      <c r="K38" s="42">
        <v>19.515925164168571</v>
      </c>
      <c r="L38" s="74">
        <v>19.334832531138588</v>
      </c>
      <c r="M38" s="12">
        <v>23.755957024264777</v>
      </c>
      <c r="N38" s="105">
        <v>48.16</v>
      </c>
      <c r="O38" s="12">
        <v>24.62</v>
      </c>
      <c r="P38" s="51">
        <f t="shared" si="1"/>
        <v>23.844237099889416</v>
      </c>
      <c r="Q38" s="114">
        <f>Table3[[#This Row],[Unadjusted]]*$Q$3</f>
        <v>20.02915916390711</v>
      </c>
      <c r="R38" s="114">
        <f>Table3[[#This Row],[Unadjusted]]*0.85</f>
        <v>20.267601534906003</v>
      </c>
      <c r="S38" s="114">
        <f>Table3[[#This Row],[Unadjusted]]*0.84</f>
        <v>20.02915916390711</v>
      </c>
    </row>
    <row r="39" spans="1:19" hidden="1">
      <c r="A39" s="80" t="s">
        <v>170</v>
      </c>
      <c r="B39" s="80" t="s">
        <v>177</v>
      </c>
      <c r="C39" s="1" t="s">
        <v>1595</v>
      </c>
      <c r="D39" s="19">
        <v>24.878614480243638</v>
      </c>
      <c r="E39" s="19">
        <v>19.986091046365058</v>
      </c>
      <c r="F39" s="19">
        <v>30.672690675337105</v>
      </c>
      <c r="G39" s="19">
        <v>20.79623344913055</v>
      </c>
      <c r="H39" s="10">
        <v>20.190237429337909</v>
      </c>
      <c r="I39" s="19">
        <v>17.626532920026833</v>
      </c>
      <c r="J39" s="12">
        <v>17.890388739942658</v>
      </c>
      <c r="K39" s="42">
        <v>19.986434890348736</v>
      </c>
      <c r="L39" s="74">
        <v>18.536041780381805</v>
      </c>
      <c r="M39" s="85" t="s">
        <v>1591</v>
      </c>
      <c r="N39" s="105">
        <v>24.53</v>
      </c>
      <c r="O39" s="12">
        <v>24.35</v>
      </c>
      <c r="P39" s="51">
        <f t="shared" si="1"/>
        <v>21.767569582828571</v>
      </c>
      <c r="Q39" s="114">
        <f>Table3[[#This Row],[Unadjusted]]*$Q$3</f>
        <v>18.284758449576</v>
      </c>
      <c r="R39" s="114">
        <f>Table3[[#This Row],[Unadjusted]]*0.85</f>
        <v>18.502434145404283</v>
      </c>
      <c r="S39" s="114">
        <f>Table3[[#This Row],[Unadjusted]]*0.84</f>
        <v>18.284758449576</v>
      </c>
    </row>
    <row r="40" spans="1:19" hidden="1">
      <c r="A40" s="80" t="s">
        <v>173</v>
      </c>
      <c r="B40" s="80" t="s">
        <v>179</v>
      </c>
      <c r="C40" s="1" t="s">
        <v>1595</v>
      </c>
      <c r="D40" s="19">
        <v>25.30861522434661</v>
      </c>
      <c r="E40" s="19">
        <v>19.148228333787383</v>
      </c>
      <c r="F40" s="19">
        <v>31.000521704599219</v>
      </c>
      <c r="G40" s="19">
        <v>19.747408436723653</v>
      </c>
      <c r="H40" s="10">
        <v>17.832253495980869</v>
      </c>
      <c r="I40" s="19">
        <v>17.872198884069018</v>
      </c>
      <c r="J40" s="12">
        <v>17.828909740840963</v>
      </c>
      <c r="K40" s="42">
        <v>19.618209887251215</v>
      </c>
      <c r="L40" s="74">
        <v>18.966159876938221</v>
      </c>
      <c r="M40" s="12">
        <v>24.215009333917443</v>
      </c>
      <c r="N40" s="105">
        <v>25.06</v>
      </c>
      <c r="O40" s="12">
        <v>25.98</v>
      </c>
      <c r="P40" s="51">
        <f t="shared" si="1"/>
        <v>21.881459576537882</v>
      </c>
      <c r="Q40" s="114">
        <f>Table3[[#This Row],[Unadjusted]]*$Q$3</f>
        <v>18.38042604429182</v>
      </c>
      <c r="R40" s="114">
        <f>Table3[[#This Row],[Unadjusted]]*0.85</f>
        <v>18.5992406400572</v>
      </c>
      <c r="S40" s="114">
        <f>Table3[[#This Row],[Unadjusted]]*0.84</f>
        <v>18.38042604429182</v>
      </c>
    </row>
    <row r="41" spans="1:19" hidden="1">
      <c r="A41" s="80" t="s">
        <v>42</v>
      </c>
      <c r="B41" s="80" t="s">
        <v>168</v>
      </c>
      <c r="C41" s="1" t="s">
        <v>1595</v>
      </c>
      <c r="D41" s="19">
        <v>27.02526660384175</v>
      </c>
      <c r="E41" s="19">
        <v>17.005008046346564</v>
      </c>
      <c r="F41" s="19">
        <v>29.585281810739431</v>
      </c>
      <c r="G41" s="19">
        <v>19.89253012048156</v>
      </c>
      <c r="H41" s="10">
        <v>18.864245646049305</v>
      </c>
      <c r="I41" s="19">
        <v>18.078713821585044</v>
      </c>
      <c r="J41" s="12">
        <v>17.930039466822109</v>
      </c>
      <c r="K41" s="42">
        <v>19.763367450622628</v>
      </c>
      <c r="L41" s="74">
        <v>19.14764586227172</v>
      </c>
      <c r="M41" s="12">
        <v>23.956023993487651</v>
      </c>
      <c r="N41" s="105">
        <v>23.58</v>
      </c>
      <c r="O41" s="12">
        <v>27.92</v>
      </c>
      <c r="P41" s="51">
        <f t="shared" si="1"/>
        <v>21.895676901853985</v>
      </c>
      <c r="Q41" s="114">
        <f>Table3[[#This Row],[Unadjusted]]*$Q$3</f>
        <v>18.392368597557347</v>
      </c>
      <c r="R41" s="114">
        <f>Table3[[#This Row],[Unadjusted]]*0.85</f>
        <v>18.611325366575887</v>
      </c>
      <c r="S41" s="114">
        <f>Table3[[#This Row],[Unadjusted]]*0.84</f>
        <v>18.392368597557347</v>
      </c>
    </row>
    <row r="42" spans="1:19" hidden="1">
      <c r="A42" s="80" t="s">
        <v>120</v>
      </c>
      <c r="B42" s="80" t="s">
        <v>180</v>
      </c>
      <c r="C42" s="1" t="s">
        <v>1585</v>
      </c>
      <c r="D42" s="19">
        <v>41.133677083333332</v>
      </c>
      <c r="E42" s="19">
        <v>36.724727812844947</v>
      </c>
      <c r="F42" s="19">
        <v>43.824735313830779</v>
      </c>
      <c r="G42" s="19">
        <v>33.18152676604214</v>
      </c>
      <c r="H42" s="10">
        <v>31.851685148079966</v>
      </c>
      <c r="I42" s="19">
        <v>36.277573653414521</v>
      </c>
      <c r="J42" s="12">
        <v>35.186480488533256</v>
      </c>
      <c r="K42" s="42">
        <v>36.680210635867027</v>
      </c>
      <c r="L42" s="74">
        <v>33.854758856800274</v>
      </c>
      <c r="M42" s="12">
        <v>43.665223747198908</v>
      </c>
      <c r="N42" s="105">
        <v>48.37</v>
      </c>
      <c r="O42" s="12">
        <v>43.51</v>
      </c>
      <c r="P42" s="51">
        <f t="shared" si="1"/>
        <v>38.688383292162094</v>
      </c>
      <c r="Q42" s="114">
        <f>Table3[[#This Row],[Unadjusted]]*$Q$3</f>
        <v>32.498241965416156</v>
      </c>
      <c r="R42" s="114">
        <f>Table3[[#This Row],[Unadjusted]]*0.85</f>
        <v>32.885125798337782</v>
      </c>
      <c r="S42" s="114">
        <f>Table3[[#This Row],[Unadjusted]]*0.84</f>
        <v>32.498241965416156</v>
      </c>
    </row>
    <row r="43" spans="1:19" hidden="1">
      <c r="A43" s="80" t="s">
        <v>127</v>
      </c>
      <c r="B43" s="80" t="s">
        <v>182</v>
      </c>
      <c r="C43" s="1" t="s">
        <v>1595</v>
      </c>
      <c r="D43" s="19">
        <v>26.472477059665376</v>
      </c>
      <c r="E43" s="19">
        <v>18.742298531850725</v>
      </c>
      <c r="F43" s="19">
        <v>32.782289288202229</v>
      </c>
      <c r="G43" s="19">
        <v>19.46842782277059</v>
      </c>
      <c r="H43" s="11" t="s">
        <v>1590</v>
      </c>
      <c r="I43" s="19">
        <v>18.833923523285879</v>
      </c>
      <c r="J43" s="12">
        <v>18.464651093515847</v>
      </c>
      <c r="K43" s="42">
        <v>20.394057683731553</v>
      </c>
      <c r="L43" s="74">
        <v>18.495537030143542</v>
      </c>
      <c r="M43" s="12">
        <v>22.756330705219348</v>
      </c>
      <c r="N43" s="105">
        <v>22.65</v>
      </c>
      <c r="O43" s="12">
        <v>23.72</v>
      </c>
      <c r="P43" s="51">
        <f t="shared" si="1"/>
        <v>22.070908430762277</v>
      </c>
      <c r="Q43" s="114">
        <f>Table3[[#This Row],[Unadjusted]]*$Q$3</f>
        <v>18.539563081840313</v>
      </c>
      <c r="R43" s="114">
        <f>Table3[[#This Row],[Unadjusted]]*0.85</f>
        <v>18.760272166147935</v>
      </c>
      <c r="S43" s="114">
        <f>Table3[[#This Row],[Unadjusted]]*0.84</f>
        <v>18.539563081840313</v>
      </c>
    </row>
    <row r="44" spans="1:19" hidden="1">
      <c r="A44" s="80" t="s">
        <v>154</v>
      </c>
      <c r="B44" s="80" t="s">
        <v>184</v>
      </c>
      <c r="C44" s="1" t="s">
        <v>1595</v>
      </c>
      <c r="D44" s="19">
        <v>24.631066964285715</v>
      </c>
      <c r="E44" s="19">
        <v>17.882987151235778</v>
      </c>
      <c r="F44" s="19">
        <v>29.984980262673787</v>
      </c>
      <c r="G44" s="19">
        <v>21.577712108282096</v>
      </c>
      <c r="H44" s="10">
        <v>18.798744793111634</v>
      </c>
      <c r="I44" s="19">
        <v>22.068445171850193</v>
      </c>
      <c r="J44" s="12">
        <v>19.448822302764604</v>
      </c>
      <c r="K44" s="42">
        <v>14.499302913198823</v>
      </c>
      <c r="L44" s="74">
        <v>17.650268496419436</v>
      </c>
      <c r="M44" s="12">
        <v>21.494765545864627</v>
      </c>
      <c r="N44" s="105">
        <v>21.6</v>
      </c>
      <c r="O44" s="12">
        <v>26.01</v>
      </c>
      <c r="P44" s="51">
        <f t="shared" si="1"/>
        <v>21.303924642473891</v>
      </c>
      <c r="Q44" s="114">
        <f>Table3[[#This Row],[Unadjusted]]*$Q$3</f>
        <v>17.895296699678067</v>
      </c>
      <c r="R44" s="114">
        <f>Table3[[#This Row],[Unadjusted]]*0.85</f>
        <v>18.108335946102809</v>
      </c>
      <c r="S44" s="114">
        <f>Table3[[#This Row],[Unadjusted]]*0.84</f>
        <v>17.895296699678067</v>
      </c>
    </row>
    <row r="45" spans="1:19" hidden="1">
      <c r="A45" s="80" t="s">
        <v>133</v>
      </c>
      <c r="B45" s="80" t="s">
        <v>186</v>
      </c>
      <c r="C45" s="1" t="s">
        <v>1595</v>
      </c>
      <c r="D45" s="19">
        <v>30.018891755136345</v>
      </c>
      <c r="E45" s="19">
        <v>24.605772001489587</v>
      </c>
      <c r="F45" s="19">
        <v>32.064380909830454</v>
      </c>
      <c r="G45" s="19">
        <v>23.238951819429005</v>
      </c>
      <c r="H45" s="10">
        <v>17.767458790391203</v>
      </c>
      <c r="I45" s="19">
        <v>17.482360701266334</v>
      </c>
      <c r="J45" s="12">
        <v>17.54331421762182</v>
      </c>
      <c r="K45" s="42">
        <v>21.083795486634447</v>
      </c>
      <c r="L45" s="74">
        <v>19.154297980047865</v>
      </c>
      <c r="M45" s="12">
        <v>21.347204226332241</v>
      </c>
      <c r="N45" s="105">
        <v>21.58</v>
      </c>
      <c r="O45" s="12">
        <v>27.5</v>
      </c>
      <c r="P45" s="51">
        <f t="shared" si="1"/>
        <v>22.782202324014943</v>
      </c>
      <c r="Q45" s="114">
        <f>Table3[[#This Row],[Unadjusted]]*$Q$3</f>
        <v>19.13704995217255</v>
      </c>
      <c r="R45" s="114">
        <f>Table3[[#This Row],[Unadjusted]]*0.85</f>
        <v>19.364871975412701</v>
      </c>
      <c r="S45" s="114">
        <f>Table3[[#This Row],[Unadjusted]]*0.84</f>
        <v>19.13704995217255</v>
      </c>
    </row>
    <row r="46" spans="1:19" hidden="1">
      <c r="A46" s="80" t="s">
        <v>30</v>
      </c>
      <c r="B46" s="80" t="s">
        <v>189</v>
      </c>
      <c r="C46" s="1" t="s">
        <v>1595</v>
      </c>
      <c r="D46" s="19">
        <v>13.125586367696043</v>
      </c>
      <c r="E46" s="19">
        <v>8.399062801693292</v>
      </c>
      <c r="F46" s="19">
        <v>12.723626029980181</v>
      </c>
      <c r="G46" s="19">
        <v>8.1121669909081575</v>
      </c>
      <c r="H46" s="10">
        <v>6.4029623899075201</v>
      </c>
      <c r="I46" s="19">
        <v>6.5304582651376455</v>
      </c>
      <c r="J46" s="12">
        <v>6.5789061569024492</v>
      </c>
      <c r="K46" s="42">
        <v>8.1185905026128768</v>
      </c>
      <c r="L46" s="88" t="s">
        <v>1590</v>
      </c>
      <c r="M46" s="12">
        <v>8.8362305141279744</v>
      </c>
      <c r="N46" s="105">
        <v>10.81</v>
      </c>
      <c r="O46" s="12">
        <v>13.43</v>
      </c>
      <c r="P46" s="51">
        <f t="shared" si="1"/>
        <v>9.3697809108151038</v>
      </c>
      <c r="Q46" s="114">
        <f>Table3[[#This Row],[Unadjusted]]*$Q$3</f>
        <v>7.8706159650846867</v>
      </c>
      <c r="R46" s="114">
        <f>Table3[[#This Row],[Unadjusted]]*0.85</f>
        <v>7.9643137741928376</v>
      </c>
      <c r="S46" s="114">
        <f>Table3[[#This Row],[Unadjusted]]*0.84</f>
        <v>7.8706159650846867</v>
      </c>
    </row>
    <row r="47" spans="1:19" hidden="1">
      <c r="A47" s="80" t="s">
        <v>60</v>
      </c>
      <c r="B47" s="80" t="s">
        <v>191</v>
      </c>
      <c r="C47" s="1" t="s">
        <v>1585</v>
      </c>
      <c r="D47" s="19">
        <v>33.273867103206506</v>
      </c>
      <c r="E47" s="19">
        <v>27.013957425743353</v>
      </c>
      <c r="F47" s="19">
        <v>25.203261436128226</v>
      </c>
      <c r="G47" s="19">
        <v>21.500912754341439</v>
      </c>
      <c r="H47" s="85" t="s">
        <v>1591</v>
      </c>
      <c r="I47" s="19">
        <v>25.382965111955496</v>
      </c>
      <c r="J47" s="12">
        <v>25.088413943785834</v>
      </c>
      <c r="K47" s="42">
        <v>25.906751374648394</v>
      </c>
      <c r="L47" s="74">
        <v>25.321176266224317</v>
      </c>
      <c r="M47" s="12">
        <v>30.198484361036641</v>
      </c>
      <c r="N47" s="105">
        <v>32.15</v>
      </c>
      <c r="O47" s="12">
        <v>30.46</v>
      </c>
      <c r="P47" s="51">
        <f t="shared" si="1"/>
        <v>27.409071797915473</v>
      </c>
      <c r="Q47" s="114">
        <f>Table3[[#This Row],[Unadjusted]]*$Q$3</f>
        <v>23.023620310248997</v>
      </c>
      <c r="R47" s="114">
        <f>Table3[[#This Row],[Unadjusted]]*0.85</f>
        <v>23.29771102822815</v>
      </c>
      <c r="S47" s="114">
        <f>Table3[[#This Row],[Unadjusted]]*0.84</f>
        <v>23.023620310248997</v>
      </c>
    </row>
    <row r="48" spans="1:19" hidden="1">
      <c r="A48" s="80" t="s">
        <v>188</v>
      </c>
      <c r="B48" s="80" t="s">
        <v>193</v>
      </c>
      <c r="C48" s="1" t="s">
        <v>1595</v>
      </c>
      <c r="D48" s="19">
        <v>31.882274531197229</v>
      </c>
      <c r="E48" s="19">
        <v>24.948872333055984</v>
      </c>
      <c r="F48" s="19">
        <v>24.629528655461993</v>
      </c>
      <c r="G48" s="19">
        <v>20.86095678583548</v>
      </c>
      <c r="H48" s="10">
        <v>18.702719409619505</v>
      </c>
      <c r="I48" s="19">
        <v>14.882155822255598</v>
      </c>
      <c r="J48" s="12">
        <v>18.877801668485908</v>
      </c>
      <c r="K48" s="42">
        <v>20.07876854489627</v>
      </c>
      <c r="L48" s="74">
        <v>20.342983844946769</v>
      </c>
      <c r="M48" s="12">
        <v>25.722813226094726</v>
      </c>
      <c r="N48" s="105">
        <v>27.97</v>
      </c>
      <c r="O48" s="12">
        <v>29.23</v>
      </c>
      <c r="P48" s="51">
        <f t="shared" si="1"/>
        <v>23.177406235154123</v>
      </c>
      <c r="Q48" s="114">
        <f>Table3[[#This Row],[Unadjusted]]*$Q$3</f>
        <v>19.469021237529464</v>
      </c>
      <c r="R48" s="114">
        <f>Table3[[#This Row],[Unadjusted]]*0.85</f>
        <v>19.700795299881005</v>
      </c>
      <c r="S48" s="114">
        <f>Table3[[#This Row],[Unadjusted]]*0.84</f>
        <v>19.469021237529464</v>
      </c>
    </row>
    <row r="49" spans="1:19" hidden="1">
      <c r="A49" s="80" t="s">
        <v>1608</v>
      </c>
      <c r="B49" s="80" t="s">
        <v>1609</v>
      </c>
      <c r="C49" s="1" t="s">
        <v>1595</v>
      </c>
      <c r="D49" s="19">
        <v>34.3224111926924</v>
      </c>
      <c r="E49" s="19">
        <v>27.827191011237723</v>
      </c>
      <c r="F49" s="19">
        <v>25.349211368995174</v>
      </c>
      <c r="G49" s="19">
        <v>25.170301322004825</v>
      </c>
      <c r="H49" s="10">
        <v>21.356243378899439</v>
      </c>
      <c r="I49" s="19">
        <v>19.528507029676813</v>
      </c>
      <c r="J49" s="12">
        <v>20.948525884543763</v>
      </c>
      <c r="K49" s="42">
        <v>21.406750873023249</v>
      </c>
      <c r="L49" s="74">
        <v>21.04056533068497</v>
      </c>
      <c r="M49" s="12">
        <v>22.55690224190668</v>
      </c>
      <c r="N49" s="105">
        <v>25.09</v>
      </c>
      <c r="O49" s="12"/>
      <c r="P49" s="51">
        <f t="shared" si="1"/>
        <v>24.054237239424094</v>
      </c>
      <c r="Q49" s="114">
        <f>Table3[[#This Row],[Unadjusted]]*$Q$3</f>
        <v>20.205559281116237</v>
      </c>
      <c r="R49" s="114">
        <f>Table3[[#This Row],[Unadjusted]]*0.85</f>
        <v>20.446101653510478</v>
      </c>
      <c r="S49" s="114">
        <f>Table3[[#This Row],[Unadjusted]]*0.84</f>
        <v>20.205559281116237</v>
      </c>
    </row>
    <row r="50" spans="1:19" hidden="1">
      <c r="A50" s="80" t="s">
        <v>1610</v>
      </c>
      <c r="B50" s="80" t="s">
        <v>1611</v>
      </c>
      <c r="C50" s="1" t="s">
        <v>1595</v>
      </c>
      <c r="D50" s="19">
        <v>36.124542567974423</v>
      </c>
      <c r="E50" s="19">
        <v>26.68304806216376</v>
      </c>
      <c r="F50" s="19">
        <v>26.640238302103715</v>
      </c>
      <c r="G50" s="19">
        <v>24.793402278771676</v>
      </c>
      <c r="H50" s="10">
        <v>10.956538972761315</v>
      </c>
      <c r="I50" s="19">
        <v>19.426156363907875</v>
      </c>
      <c r="J50" s="12">
        <v>21.563453258845438</v>
      </c>
      <c r="K50" s="42">
        <v>22.919739950957819</v>
      </c>
      <c r="L50" s="74">
        <v>21.655187492249073</v>
      </c>
      <c r="M50" s="12">
        <v>22.753619412616249</v>
      </c>
      <c r="N50" s="105">
        <v>26.13</v>
      </c>
      <c r="O50" s="12"/>
      <c r="P50" s="51">
        <f t="shared" si="1"/>
        <v>23.604175151122845</v>
      </c>
      <c r="Q50" s="114">
        <f>Table3[[#This Row],[Unadjusted]]*$Q$3</f>
        <v>19.827507126943189</v>
      </c>
      <c r="R50" s="114">
        <f>Table3[[#This Row],[Unadjusted]]*0.85</f>
        <v>20.063548878454419</v>
      </c>
      <c r="S50" s="114">
        <f>Table3[[#This Row],[Unadjusted]]*0.84</f>
        <v>19.827507126943189</v>
      </c>
    </row>
    <row r="51" spans="1:19" hidden="1">
      <c r="A51" s="80" t="s">
        <v>64</v>
      </c>
      <c r="B51" s="80" t="s">
        <v>125</v>
      </c>
      <c r="C51" s="1" t="s">
        <v>1612</v>
      </c>
      <c r="D51" s="19">
        <v>40.319688949517854</v>
      </c>
      <c r="E51" s="19">
        <v>49.036311213496532</v>
      </c>
      <c r="F51" s="19">
        <v>28.035430144866289</v>
      </c>
      <c r="G51" s="19">
        <v>26.485549493069406</v>
      </c>
      <c r="H51" s="10">
        <v>34.008434337420184</v>
      </c>
      <c r="I51" s="19">
        <v>33.326203134294516</v>
      </c>
      <c r="J51" s="12">
        <v>31.951759185703793</v>
      </c>
      <c r="K51" s="42">
        <v>26.464601080971423</v>
      </c>
      <c r="L51" s="74">
        <v>28.057112525487138</v>
      </c>
      <c r="M51" s="12">
        <v>39.11581055094269</v>
      </c>
      <c r="N51" s="105">
        <v>49.77</v>
      </c>
      <c r="O51" s="12">
        <v>40.72</v>
      </c>
      <c r="P51" s="51">
        <f t="shared" si="1"/>
        <v>35.60757505131415</v>
      </c>
      <c r="Q51" s="114">
        <f>Table3[[#This Row],[Unadjusted]]*$Q$3</f>
        <v>29.910363043103885</v>
      </c>
      <c r="R51" s="114">
        <f>Table3[[#This Row],[Unadjusted]]*0.85</f>
        <v>30.266438793617027</v>
      </c>
      <c r="S51" s="114">
        <f>Table3[[#This Row],[Unadjusted]]*0.84</f>
        <v>29.910363043103885</v>
      </c>
    </row>
    <row r="52" spans="1:19" hidden="1">
      <c r="A52" s="80" t="s">
        <v>146</v>
      </c>
      <c r="B52" s="80" t="s">
        <v>197</v>
      </c>
      <c r="C52" s="1" t="s">
        <v>1585</v>
      </c>
      <c r="D52" s="19">
        <v>31.139738801356177</v>
      </c>
      <c r="E52" s="19">
        <v>20.96285212225968</v>
      </c>
      <c r="F52" s="19">
        <v>33.41993447343507</v>
      </c>
      <c r="G52" s="19">
        <v>24.99004525784984</v>
      </c>
      <c r="H52" s="11" t="s">
        <v>1590</v>
      </c>
      <c r="I52" s="19">
        <v>19.876499293313536</v>
      </c>
      <c r="J52" s="12">
        <v>20.905973484284587</v>
      </c>
      <c r="K52" s="42">
        <v>24.391233344890502</v>
      </c>
      <c r="L52" s="74">
        <v>23.235600893523976</v>
      </c>
      <c r="M52" s="12">
        <v>26.063472459393026</v>
      </c>
      <c r="N52" s="105">
        <v>28.25</v>
      </c>
      <c r="O52" s="12" t="s">
        <v>1590</v>
      </c>
      <c r="P52" s="51">
        <f t="shared" si="1"/>
        <v>25.323535013030643</v>
      </c>
      <c r="Q52" s="114">
        <f>Table3[[#This Row],[Unadjusted]]*$Q$3</f>
        <v>21.27176941094574</v>
      </c>
      <c r="R52" s="114">
        <f>Table3[[#This Row],[Unadjusted]]*0.85</f>
        <v>21.525004761076048</v>
      </c>
      <c r="S52" s="114">
        <f>Table3[[#This Row],[Unadjusted]]*0.84</f>
        <v>21.27176941094574</v>
      </c>
    </row>
    <row r="53" spans="1:19" hidden="1">
      <c r="A53" s="80" t="s">
        <v>152</v>
      </c>
      <c r="B53" s="80" t="s">
        <v>140</v>
      </c>
      <c r="C53" s="1" t="s">
        <v>1585</v>
      </c>
      <c r="D53" s="19">
        <v>47.236309928325454</v>
      </c>
      <c r="E53" s="19">
        <v>34.794440097070343</v>
      </c>
      <c r="F53" s="19">
        <v>43.879666492959757</v>
      </c>
      <c r="G53" s="19">
        <v>37.322636354610481</v>
      </c>
      <c r="H53" s="10">
        <v>32.525290583551445</v>
      </c>
      <c r="I53" s="19">
        <v>36.316717750336032</v>
      </c>
      <c r="J53" s="12">
        <v>37.034527805357108</v>
      </c>
      <c r="K53" s="42">
        <v>41.833690995636893</v>
      </c>
      <c r="L53" s="74">
        <v>39.245137755739187</v>
      </c>
      <c r="M53" s="12">
        <v>42.338748237164545</v>
      </c>
      <c r="N53" s="105">
        <v>46.3</v>
      </c>
      <c r="O53" s="12">
        <v>44.3</v>
      </c>
      <c r="P53" s="51">
        <f t="shared" si="1"/>
        <v>40.260597166729276</v>
      </c>
      <c r="Q53" s="114">
        <f>Table3[[#This Row],[Unadjusted]]*$Q$3</f>
        <v>33.818901620052593</v>
      </c>
      <c r="R53" s="114">
        <f>Table3[[#This Row],[Unadjusted]]*0.85</f>
        <v>34.221507591719885</v>
      </c>
      <c r="S53" s="114">
        <f>Table3[[#This Row],[Unadjusted]]*0.84</f>
        <v>33.818901620052593</v>
      </c>
    </row>
    <row r="54" spans="1:19" hidden="1">
      <c r="A54" s="80" t="s">
        <v>66</v>
      </c>
      <c r="B54" s="80" t="s">
        <v>65</v>
      </c>
      <c r="C54" s="1" t="s">
        <v>1585</v>
      </c>
      <c r="D54" s="19">
        <v>43.374096654282603</v>
      </c>
      <c r="E54" s="19">
        <v>26.698959133598169</v>
      </c>
      <c r="F54" s="19">
        <v>32.575782994987598</v>
      </c>
      <c r="G54" s="19">
        <v>28.584953170888031</v>
      </c>
      <c r="H54" s="10">
        <v>28.364237932946693</v>
      </c>
      <c r="I54" s="19">
        <v>29.673390837457969</v>
      </c>
      <c r="J54" s="12">
        <v>29.887596084748726</v>
      </c>
      <c r="K54" s="42">
        <v>31.98227833031001</v>
      </c>
      <c r="L54" s="74">
        <v>32.053633585891802</v>
      </c>
      <c r="M54" s="12">
        <v>31.293268834262136</v>
      </c>
      <c r="N54" s="105">
        <v>32.69</v>
      </c>
      <c r="O54" s="12">
        <v>32.82</v>
      </c>
      <c r="P54" s="51">
        <f t="shared" si="1"/>
        <v>31.666516463281141</v>
      </c>
      <c r="Q54" s="114">
        <f>Table3[[#This Row],[Unadjusted]]*$Q$3</f>
        <v>26.599873829156156</v>
      </c>
      <c r="R54" s="114">
        <f>Table3[[#This Row],[Unadjusted]]*0.85</f>
        <v>26.916538993788969</v>
      </c>
      <c r="S54" s="114">
        <f>Table3[[#This Row],[Unadjusted]]*0.84</f>
        <v>26.599873829156156</v>
      </c>
    </row>
    <row r="55" spans="1:19" hidden="1">
      <c r="A55" s="80" t="s">
        <v>62</v>
      </c>
      <c r="B55" s="80" t="s">
        <v>61</v>
      </c>
      <c r="C55" s="1" t="s">
        <v>1585</v>
      </c>
      <c r="D55" s="19">
        <v>54.178044561203187</v>
      </c>
      <c r="E55" s="19">
        <v>40.711337447027141</v>
      </c>
      <c r="F55" s="19">
        <v>43.478590255888662</v>
      </c>
      <c r="G55" s="19">
        <v>43.783972301040549</v>
      </c>
      <c r="H55" s="10">
        <v>41.142856293596196</v>
      </c>
      <c r="I55" s="19">
        <v>46.119074616794691</v>
      </c>
      <c r="J55" s="12">
        <v>42.735616295787011</v>
      </c>
      <c r="K55" s="42">
        <v>45.056997545066984</v>
      </c>
      <c r="L55" s="74">
        <v>41.495451089519086</v>
      </c>
      <c r="M55" s="12">
        <v>41.866203806507606</v>
      </c>
      <c r="N55" s="105">
        <v>46.48</v>
      </c>
      <c r="O55" s="12">
        <v>42.69</v>
      </c>
      <c r="P55" s="51">
        <f t="shared" si="1"/>
        <v>44.144845351035919</v>
      </c>
      <c r="Q55" s="114">
        <f>Table3[[#This Row],[Unadjusted]]*$Q$3</f>
        <v>37.081670094870169</v>
      </c>
      <c r="R55" s="114">
        <f>Table3[[#This Row],[Unadjusted]]*0.85</f>
        <v>37.523118548380531</v>
      </c>
      <c r="S55" s="114">
        <f>Table3[[#This Row],[Unadjusted]]*0.84</f>
        <v>37.081670094870169</v>
      </c>
    </row>
    <row r="56" spans="1:19" hidden="1">
      <c r="A56" s="80" t="s">
        <v>38</v>
      </c>
      <c r="B56" s="80" t="s">
        <v>50</v>
      </c>
      <c r="C56" s="1" t="s">
        <v>1585</v>
      </c>
      <c r="D56" s="19">
        <v>51.413397933141468</v>
      </c>
      <c r="E56" s="19">
        <v>35.685754368563863</v>
      </c>
      <c r="F56" s="19">
        <v>43.77941236320499</v>
      </c>
      <c r="G56" s="19">
        <v>38.510348426529845</v>
      </c>
      <c r="H56" s="10">
        <v>70.98727824018043</v>
      </c>
      <c r="I56" s="19">
        <v>43.337905848788758</v>
      </c>
      <c r="J56" s="12">
        <v>40.816661710033642</v>
      </c>
      <c r="K56" s="42">
        <v>45.102413510900263</v>
      </c>
      <c r="L56" s="74">
        <v>36.729403552355869</v>
      </c>
      <c r="M56" s="12">
        <v>43.762146581286338</v>
      </c>
      <c r="N56" s="105">
        <v>38.81</v>
      </c>
      <c r="O56" s="12">
        <v>41.53</v>
      </c>
      <c r="P56" s="51">
        <f t="shared" si="1"/>
        <v>44.205393544582115</v>
      </c>
      <c r="Q56" s="114">
        <f>Table3[[#This Row],[Unadjusted]]*$Q$3</f>
        <v>37.132530577448975</v>
      </c>
      <c r="R56" s="114">
        <f>Table3[[#This Row],[Unadjusted]]*0.85</f>
        <v>37.574584512894795</v>
      </c>
      <c r="S56" s="114">
        <f>Table3[[#This Row],[Unadjusted]]*0.84</f>
        <v>37.132530577448975</v>
      </c>
    </row>
    <row r="57" spans="1:19" hidden="1">
      <c r="A57" s="80" t="s">
        <v>70</v>
      </c>
      <c r="B57" s="80" t="s">
        <v>69</v>
      </c>
      <c r="C57" s="1" t="s">
        <v>1585</v>
      </c>
      <c r="D57" s="19">
        <v>41.041715985126551</v>
      </c>
      <c r="E57" s="19">
        <v>28.611570518380478</v>
      </c>
      <c r="F57" s="19">
        <v>26.420229234896375</v>
      </c>
      <c r="G57" s="19">
        <v>22.261421513184999</v>
      </c>
      <c r="H57" s="85" t="s">
        <v>1591</v>
      </c>
      <c r="I57" s="19">
        <v>50.667650889922427</v>
      </c>
      <c r="J57" s="12">
        <v>20.825169619626422</v>
      </c>
      <c r="K57" s="42">
        <v>21.948880952380954</v>
      </c>
      <c r="L57" s="74">
        <v>21.554194365780305</v>
      </c>
      <c r="M57" s="12">
        <v>25.564898493256958</v>
      </c>
      <c r="N57" s="105">
        <v>31.41</v>
      </c>
      <c r="O57" s="12">
        <v>34.97</v>
      </c>
      <c r="P57" s="51">
        <f t="shared" si="1"/>
        <v>29.570521052050502</v>
      </c>
      <c r="Q57" s="114">
        <f>Table3[[#This Row],[Unadjusted]]*$Q$3</f>
        <v>24.83923768372242</v>
      </c>
      <c r="R57" s="114">
        <f>Table3[[#This Row],[Unadjusted]]*0.85</f>
        <v>25.134942894242926</v>
      </c>
      <c r="S57" s="114">
        <f>Table3[[#This Row],[Unadjusted]]*0.84</f>
        <v>24.83923768372242</v>
      </c>
    </row>
    <row r="58" spans="1:19" hidden="1">
      <c r="A58" s="81" t="s">
        <v>86</v>
      </c>
      <c r="B58" s="81" t="s">
        <v>85</v>
      </c>
      <c r="C58" s="22" t="s">
        <v>1585</v>
      </c>
      <c r="D58" s="19">
        <v>31.721627249742998</v>
      </c>
      <c r="E58" s="19">
        <v>18.816658821195787</v>
      </c>
      <c r="F58" s="19">
        <v>21.988988680370522</v>
      </c>
      <c r="G58" s="11" t="s">
        <v>1590</v>
      </c>
      <c r="H58" s="10">
        <v>17.994887444515236</v>
      </c>
      <c r="I58" s="19">
        <v>18.920848165459962</v>
      </c>
      <c r="J58" s="12">
        <v>19.676167682473274</v>
      </c>
      <c r="K58" s="42">
        <v>19.361385362951321</v>
      </c>
      <c r="L58" s="74">
        <v>19.819361284389071</v>
      </c>
      <c r="M58" s="11" t="s">
        <v>1590</v>
      </c>
      <c r="N58" s="105">
        <v>19.850000000000001</v>
      </c>
      <c r="O58" s="12">
        <v>26.24</v>
      </c>
      <c r="P58" s="51">
        <f t="shared" si="1"/>
        <v>21.438992469109813</v>
      </c>
      <c r="Q58" s="114">
        <f>Table3[[#This Row],[Unadjusted]]*$Q$3</f>
        <v>18.008753674052244</v>
      </c>
      <c r="R58" s="114">
        <f>Table3[[#This Row],[Unadjusted]]*0.85</f>
        <v>18.223143598743341</v>
      </c>
      <c r="S58" s="114">
        <f>Table3[[#This Row],[Unadjusted]]*0.84</f>
        <v>18.008753674052244</v>
      </c>
    </row>
    <row r="59" spans="1:19" hidden="1">
      <c r="A59" s="81" t="s">
        <v>90</v>
      </c>
      <c r="B59" s="82" t="s">
        <v>89</v>
      </c>
      <c r="C59" s="57" t="s">
        <v>1585</v>
      </c>
      <c r="D59" s="19">
        <v>35.077980068425482</v>
      </c>
      <c r="E59" s="19">
        <v>21.699978693881761</v>
      </c>
      <c r="F59" s="19">
        <v>24.98967322532009</v>
      </c>
      <c r="G59" s="19">
        <v>22.136085662114855</v>
      </c>
      <c r="H59" s="10">
        <v>5.5293381420419543</v>
      </c>
      <c r="I59" s="11" t="s">
        <v>1590</v>
      </c>
      <c r="J59" s="11" t="s">
        <v>1590</v>
      </c>
      <c r="K59" s="70">
        <v>21.490442543698403</v>
      </c>
      <c r="L59" s="74">
        <v>22.342944553519356</v>
      </c>
      <c r="M59" s="12">
        <v>21.656245315565986</v>
      </c>
      <c r="N59" s="105">
        <v>23.15</v>
      </c>
      <c r="O59" s="12">
        <v>30.21</v>
      </c>
      <c r="P59" s="78">
        <f t="shared" si="1"/>
        <v>22.828268820456792</v>
      </c>
      <c r="Q59" s="114">
        <f>Table3[[#This Row],[Unadjusted]]*$Q$3</f>
        <v>19.175745809183706</v>
      </c>
      <c r="R59" s="114">
        <f>Table3[[#This Row],[Unadjusted]]*0.85</f>
        <v>19.404028497388271</v>
      </c>
      <c r="S59" s="114">
        <f>Table3[[#This Row],[Unadjusted]]*0.84</f>
        <v>19.175745809183706</v>
      </c>
    </row>
    <row r="60" spans="1:19" hidden="1">
      <c r="A60" s="81" t="s">
        <v>93</v>
      </c>
      <c r="B60" s="83" t="s">
        <v>88</v>
      </c>
      <c r="C60" s="55" t="s">
        <v>1585</v>
      </c>
      <c r="D60" s="19">
        <v>26.603916707980616</v>
      </c>
      <c r="E60" s="19">
        <v>17.385817992617739</v>
      </c>
      <c r="F60" s="19">
        <v>21.479560979239153</v>
      </c>
      <c r="G60" s="19">
        <v>17.616283224487933</v>
      </c>
      <c r="H60" s="10">
        <v>14.887859690842173</v>
      </c>
      <c r="I60" s="19">
        <v>15.285118174813517</v>
      </c>
      <c r="J60" s="12">
        <v>17.000142241167545</v>
      </c>
      <c r="K60" s="86">
        <v>19.094373047748526</v>
      </c>
      <c r="L60" s="89">
        <v>18.158391947306928</v>
      </c>
      <c r="M60" s="12">
        <v>18.953098197822587</v>
      </c>
      <c r="N60" s="105">
        <v>18.2</v>
      </c>
      <c r="O60" s="12">
        <v>24.39</v>
      </c>
      <c r="P60" s="79">
        <f t="shared" si="1"/>
        <v>19.08788018366889</v>
      </c>
      <c r="Q60" s="114">
        <f>Table3[[#This Row],[Unadjusted]]*$Q$3</f>
        <v>16.033819354281867</v>
      </c>
      <c r="R60" s="114">
        <f>Table3[[#This Row],[Unadjusted]]*0.85</f>
        <v>16.224698156118556</v>
      </c>
      <c r="S60" s="114">
        <f>Table3[[#This Row],[Unadjusted]]*0.84</f>
        <v>16.033819354281867</v>
      </c>
    </row>
    <row r="61" spans="1:19" hidden="1">
      <c r="A61" s="81" t="s">
        <v>68</v>
      </c>
      <c r="B61" s="83" t="s">
        <v>129</v>
      </c>
      <c r="C61" s="55" t="s">
        <v>1612</v>
      </c>
      <c r="D61" s="19">
        <v>27.356916360744705</v>
      </c>
      <c r="E61" s="19">
        <v>18.343061184049677</v>
      </c>
      <c r="F61" s="19">
        <v>17.571216789461019</v>
      </c>
      <c r="G61" s="19">
        <v>13.576936933361928</v>
      </c>
      <c r="H61" s="10">
        <v>13.746165876118967</v>
      </c>
      <c r="I61" s="19">
        <v>11.790504339201245</v>
      </c>
      <c r="J61" s="12">
        <v>13.772663356506062</v>
      </c>
      <c r="K61" s="86">
        <v>14.082054893015481</v>
      </c>
      <c r="L61" s="90">
        <v>15.639347636924873</v>
      </c>
      <c r="M61" s="11" t="s">
        <v>1590</v>
      </c>
      <c r="N61" s="105">
        <v>16.79</v>
      </c>
      <c r="O61" s="12">
        <v>22.76</v>
      </c>
      <c r="P61" s="79">
        <f t="shared" si="1"/>
        <v>16.857169760853086</v>
      </c>
      <c r="Q61" s="114">
        <f>Table3[[#This Row],[Unadjusted]]*$Q$3</f>
        <v>14.160022599116592</v>
      </c>
      <c r="R61" s="114">
        <f>Table3[[#This Row],[Unadjusted]]*0.85</f>
        <v>14.328594296725123</v>
      </c>
      <c r="S61" s="114">
        <f>Table3[[#This Row],[Unadjusted]]*0.84</f>
        <v>14.160022599116592</v>
      </c>
    </row>
    <row r="62" spans="1:19" hidden="1">
      <c r="A62" s="81" t="s">
        <v>72</v>
      </c>
      <c r="B62" s="83" t="s">
        <v>121</v>
      </c>
      <c r="C62" s="55" t="s">
        <v>1612</v>
      </c>
      <c r="D62" s="19">
        <v>36.141435162220766</v>
      </c>
      <c r="E62" s="19">
        <v>30.245328346006158</v>
      </c>
      <c r="F62" s="19">
        <v>21.953781350002583</v>
      </c>
      <c r="G62" s="19">
        <v>21.325180644009581</v>
      </c>
      <c r="H62" s="10">
        <v>22.427008909968482</v>
      </c>
      <c r="I62" s="19">
        <v>18.361254153235276</v>
      </c>
      <c r="J62" s="12">
        <v>19.962163853025913</v>
      </c>
      <c r="K62" s="86">
        <v>19.649378920486718</v>
      </c>
      <c r="L62" s="91">
        <v>19.333681724387439</v>
      </c>
      <c r="M62" s="12">
        <v>26.334658894902024</v>
      </c>
      <c r="N62" s="105">
        <v>29.29</v>
      </c>
      <c r="O62" s="12">
        <v>30.24</v>
      </c>
      <c r="P62" s="79">
        <f t="shared" si="1"/>
        <v>24.605322663187081</v>
      </c>
      <c r="Q62" s="114">
        <f>Table3[[#This Row],[Unadjusted]]*$Q$3</f>
        <v>20.668471037077147</v>
      </c>
      <c r="R62" s="114">
        <f>Table3[[#This Row],[Unadjusted]]*0.85</f>
        <v>20.914524263709019</v>
      </c>
      <c r="S62" s="114">
        <f>Table3[[#This Row],[Unadjusted]]*0.84</f>
        <v>20.668471037077147</v>
      </c>
    </row>
    <row r="63" spans="1:19" hidden="1">
      <c r="A63" s="81" t="s">
        <v>82</v>
      </c>
      <c r="B63" s="83" t="s">
        <v>1613</v>
      </c>
      <c r="C63" s="55" t="s">
        <v>1585</v>
      </c>
      <c r="D63" s="19">
        <v>39.004467911062953</v>
      </c>
      <c r="E63" s="11" t="s">
        <v>1590</v>
      </c>
      <c r="F63" s="11" t="s">
        <v>1590</v>
      </c>
      <c r="G63" s="19">
        <v>31.61363886960979</v>
      </c>
      <c r="H63" s="10">
        <v>31.343201030415674</v>
      </c>
      <c r="I63" s="11" t="s">
        <v>1590</v>
      </c>
      <c r="J63" s="12">
        <v>33.787337231190072</v>
      </c>
      <c r="K63" s="87">
        <v>33.24</v>
      </c>
      <c r="L63" s="88" t="s">
        <v>1590</v>
      </c>
      <c r="M63" s="11" t="s">
        <v>1590</v>
      </c>
      <c r="N63" s="11" t="s">
        <v>1590</v>
      </c>
      <c r="O63" s="12">
        <v>35.86</v>
      </c>
      <c r="P63" s="79">
        <f t="shared" si="1"/>
        <v>34.141440840379751</v>
      </c>
      <c r="Q63" s="114">
        <f>Table3[[#This Row],[Unadjusted]]*$Q$3</f>
        <v>28.67881030591899</v>
      </c>
      <c r="R63" s="114">
        <f>Table3[[#This Row],[Unadjusted]]*0.85</f>
        <v>29.020224714322786</v>
      </c>
      <c r="S63" s="114">
        <f>Table3[[#This Row],[Unadjusted]]*0.84</f>
        <v>28.67881030591899</v>
      </c>
    </row>
    <row r="64" spans="1:19" hidden="1">
      <c r="A64" s="81" t="s">
        <v>36</v>
      </c>
      <c r="B64" s="83" t="s">
        <v>35</v>
      </c>
      <c r="C64" s="55" t="s">
        <v>1585</v>
      </c>
      <c r="D64" s="19">
        <v>32.303116496920879</v>
      </c>
      <c r="E64" s="19">
        <v>17.354369716651778</v>
      </c>
      <c r="F64" s="19">
        <v>20.911413402138827</v>
      </c>
      <c r="G64" s="19">
        <v>16.420992575535301</v>
      </c>
      <c r="H64" s="11" t="s">
        <v>1590</v>
      </c>
      <c r="I64" s="19">
        <v>11.997637443171451</v>
      </c>
      <c r="J64" s="11" t="s">
        <v>1590</v>
      </c>
      <c r="K64" s="84">
        <v>20.063217934732634</v>
      </c>
      <c r="L64" s="92">
        <v>16.280737189833587</v>
      </c>
      <c r="M64" s="12">
        <v>18.674857550708175</v>
      </c>
      <c r="N64" s="104">
        <v>19.21</v>
      </c>
      <c r="O64" s="106">
        <v>19.12</v>
      </c>
      <c r="P64" s="64">
        <f t="shared" si="1"/>
        <v>19.233634230969265</v>
      </c>
      <c r="Q64" s="114">
        <f>Table3[[#This Row],[Unadjusted]]*$Q$3</f>
        <v>16.156252754014183</v>
      </c>
      <c r="R64" s="114">
        <f>Table3[[#This Row],[Unadjusted]]*0.85</f>
        <v>16.348589096323874</v>
      </c>
      <c r="S64" s="114">
        <f>Table3[[#This Row],[Unadjusted]]*0.84</f>
        <v>16.156252754014183</v>
      </c>
    </row>
    <row r="69" spans="1:19" hidden="1"/>
    <row r="70" spans="1:19" hidden="1">
      <c r="Q70" s="197">
        <v>0.84</v>
      </c>
      <c r="R70">
        <v>0.85</v>
      </c>
      <c r="S70">
        <v>0.93</v>
      </c>
    </row>
    <row r="71" spans="1:19" hidden="1">
      <c r="A71" t="s">
        <v>1614</v>
      </c>
      <c r="Q71" s="197"/>
    </row>
    <row r="72" spans="1:19" hidden="1">
      <c r="A72" s="156" t="s">
        <v>1</v>
      </c>
      <c r="B72" s="156" t="s">
        <v>1566</v>
      </c>
      <c r="C72" s="156" t="s">
        <v>1567</v>
      </c>
      <c r="D72" s="156" t="s">
        <v>1568</v>
      </c>
      <c r="E72" s="156" t="s">
        <v>1569</v>
      </c>
      <c r="F72" s="156" t="s">
        <v>1570</v>
      </c>
      <c r="G72" s="156" t="s">
        <v>1571</v>
      </c>
      <c r="H72" s="156" t="s">
        <v>1572</v>
      </c>
      <c r="I72" s="156" t="s">
        <v>1573</v>
      </c>
      <c r="J72" s="156" t="s">
        <v>1574</v>
      </c>
      <c r="K72" s="156" t="s">
        <v>1575</v>
      </c>
      <c r="L72" s="156" t="s">
        <v>1576</v>
      </c>
      <c r="M72" s="156" t="s">
        <v>1577</v>
      </c>
      <c r="N72" s="156" t="s">
        <v>1578</v>
      </c>
      <c r="O72" s="156" t="s">
        <v>1579</v>
      </c>
      <c r="P72" s="156" t="s">
        <v>1580</v>
      </c>
      <c r="Q72" s="198" t="s">
        <v>1615</v>
      </c>
    </row>
    <row r="73" spans="1:19" hidden="1">
      <c r="A73" s="156" t="s">
        <v>1599</v>
      </c>
      <c r="B73" s="156" t="s">
        <v>1600</v>
      </c>
      <c r="C73" s="156" t="s">
        <v>1585</v>
      </c>
      <c r="D73" s="123">
        <v>39.742382995613227</v>
      </c>
      <c r="E73" s="123" t="s">
        <v>1591</v>
      </c>
      <c r="F73" s="123" t="s">
        <v>1591</v>
      </c>
      <c r="G73" s="123">
        <v>31.384679980939907</v>
      </c>
      <c r="H73" s="123">
        <v>27.391385109675234</v>
      </c>
      <c r="I73" s="123">
        <v>31.463374826419329</v>
      </c>
      <c r="J73" s="123">
        <v>31.193442899705691</v>
      </c>
      <c r="K73" s="123">
        <v>33.236079131334996</v>
      </c>
      <c r="L73" s="123">
        <v>29.54279741090744</v>
      </c>
      <c r="M73" s="123">
        <v>38.441450991301132</v>
      </c>
      <c r="N73" s="123">
        <v>40.97</v>
      </c>
      <c r="O73" s="123">
        <v>37.11</v>
      </c>
      <c r="P73" s="123">
        <v>34.0475593345897</v>
      </c>
      <c r="Q73" s="199">
        <v>28.599949841055345</v>
      </c>
      <c r="R73" s="114">
        <f>P73*0.85</f>
        <v>28.940425434401245</v>
      </c>
      <c r="S73" s="114">
        <f>P73*0.93</f>
        <v>31.664230181168421</v>
      </c>
    </row>
    <row r="74" spans="1:19" hidden="1">
      <c r="A74" s="156" t="s">
        <v>1601</v>
      </c>
      <c r="B74" s="156" t="s">
        <v>1602</v>
      </c>
      <c r="C74" s="156" t="s">
        <v>1585</v>
      </c>
      <c r="D74" s="123">
        <v>43.038891837587471</v>
      </c>
      <c r="E74" s="123">
        <v>31.039796893967907</v>
      </c>
      <c r="F74" s="123">
        <v>36.414858588863211</v>
      </c>
      <c r="G74" s="123">
        <v>32.4335674581097</v>
      </c>
      <c r="H74" s="123">
        <v>23.609311015033882</v>
      </c>
      <c r="I74" s="123">
        <v>30.194195100182547</v>
      </c>
      <c r="J74" s="123">
        <v>30.947502482617178</v>
      </c>
      <c r="K74" s="123">
        <v>33.583993752792423</v>
      </c>
      <c r="L74" s="123">
        <v>28.908128859460362</v>
      </c>
      <c r="M74" s="123">
        <v>37.37545512336051</v>
      </c>
      <c r="N74" s="123">
        <v>38.71</v>
      </c>
      <c r="O74" s="123">
        <v>37.96</v>
      </c>
      <c r="P74" s="123">
        <v>33.684641759331264</v>
      </c>
      <c r="Q74" s="199">
        <v>28.295099077838259</v>
      </c>
      <c r="R74" s="114">
        <f t="shared" ref="R74:R82" si="2">P74*0.85</f>
        <v>28.631945495431573</v>
      </c>
      <c r="S74" s="114">
        <f t="shared" ref="S74:S82" si="3">P74*0.93</f>
        <v>31.326716836178075</v>
      </c>
    </row>
    <row r="75" spans="1:19" hidden="1">
      <c r="A75" s="156" t="s">
        <v>1603</v>
      </c>
      <c r="B75" s="156" t="s">
        <v>1604</v>
      </c>
      <c r="C75" s="156" t="s">
        <v>1585</v>
      </c>
      <c r="D75" s="123">
        <v>41.400875021705268</v>
      </c>
      <c r="E75" s="123">
        <v>31.775918559429254</v>
      </c>
      <c r="F75" s="123">
        <v>36.763032152423769</v>
      </c>
      <c r="G75" s="123">
        <v>31.007736043838459</v>
      </c>
      <c r="H75" s="123">
        <v>27.29314941889966</v>
      </c>
      <c r="I75" s="123">
        <v>29.661958440789498</v>
      </c>
      <c r="J75" s="123">
        <v>31.972254220452182</v>
      </c>
      <c r="K75" s="123">
        <v>33.829580544403335</v>
      </c>
      <c r="L75" s="123">
        <v>29.80894873893363</v>
      </c>
      <c r="M75" s="123">
        <v>37.6050542333846</v>
      </c>
      <c r="N75" s="123">
        <v>39.96</v>
      </c>
      <c r="O75" s="123">
        <v>38.51</v>
      </c>
      <c r="P75" s="123">
        <v>34.132375614521628</v>
      </c>
      <c r="Q75" s="199">
        <v>28.671195516198168</v>
      </c>
      <c r="R75" s="114">
        <f t="shared" si="2"/>
        <v>29.012519272343383</v>
      </c>
      <c r="S75" s="114">
        <f t="shared" si="3"/>
        <v>31.743109321505116</v>
      </c>
    </row>
    <row r="76" spans="1:19" hidden="1">
      <c r="A76" s="156" t="s">
        <v>149</v>
      </c>
      <c r="B76" s="156" t="s">
        <v>148</v>
      </c>
      <c r="C76" s="156" t="s">
        <v>1585</v>
      </c>
      <c r="D76" s="123">
        <v>46.438928518275112</v>
      </c>
      <c r="E76" s="123">
        <v>42.67143798296658</v>
      </c>
      <c r="F76" s="123">
        <v>40.677892072940281</v>
      </c>
      <c r="G76" s="123">
        <v>38.294275899042908</v>
      </c>
      <c r="H76" s="123">
        <v>34.440468740710742</v>
      </c>
      <c r="I76" s="123">
        <v>38.441003694424381</v>
      </c>
      <c r="J76" s="123">
        <v>41.729962758826879</v>
      </c>
      <c r="K76" s="123">
        <v>42.021015545582536</v>
      </c>
      <c r="L76" s="123">
        <v>40.102979641429449</v>
      </c>
      <c r="M76" s="123">
        <v>47.728836941415651</v>
      </c>
      <c r="N76" s="123">
        <v>50.75</v>
      </c>
      <c r="O76" s="123">
        <v>49.36</v>
      </c>
      <c r="P76" s="123">
        <v>42.72140014963454</v>
      </c>
      <c r="Q76" s="199">
        <v>35.885976125693013</v>
      </c>
      <c r="R76" s="114">
        <f t="shared" si="2"/>
        <v>36.313190127189358</v>
      </c>
      <c r="S76" s="114">
        <f t="shared" si="3"/>
        <v>39.730902139160122</v>
      </c>
    </row>
    <row r="77" spans="1:19" hidden="1">
      <c r="A77" s="156" t="s">
        <v>156</v>
      </c>
      <c r="B77" s="156" t="s">
        <v>144</v>
      </c>
      <c r="C77" s="156" t="s">
        <v>1585</v>
      </c>
      <c r="D77" s="123">
        <v>30.421635213882777</v>
      </c>
      <c r="E77" s="123" t="s">
        <v>1590</v>
      </c>
      <c r="F77" s="123">
        <v>28.600417917854159</v>
      </c>
      <c r="G77" s="123">
        <v>21.973108252945654</v>
      </c>
      <c r="H77" s="123">
        <v>19.059992066010878</v>
      </c>
      <c r="I77" s="123">
        <v>18.05644835710066</v>
      </c>
      <c r="J77" s="123">
        <v>20.204593044904222</v>
      </c>
      <c r="K77" s="123">
        <v>22.408683688645212</v>
      </c>
      <c r="L77" s="123">
        <v>21.90793154761905</v>
      </c>
      <c r="M77" s="123">
        <v>24.287340882000702</v>
      </c>
      <c r="N77" s="123">
        <v>26.86</v>
      </c>
      <c r="O77" s="123">
        <v>24.7</v>
      </c>
      <c r="P77" s="123">
        <v>23.498195542814848</v>
      </c>
      <c r="Q77" s="199">
        <v>19.738484255964472</v>
      </c>
      <c r="R77" s="114">
        <f t="shared" si="2"/>
        <v>19.973466211392619</v>
      </c>
      <c r="S77" s="114">
        <f t="shared" si="3"/>
        <v>21.853321854817811</v>
      </c>
    </row>
    <row r="78" spans="1:19" hidden="1">
      <c r="A78" s="156" t="s">
        <v>159</v>
      </c>
      <c r="B78" s="156" t="s">
        <v>147</v>
      </c>
      <c r="C78" s="156" t="s">
        <v>1585</v>
      </c>
      <c r="D78" s="123">
        <v>31.342882579048876</v>
      </c>
      <c r="E78" s="123">
        <v>21.628976276557243</v>
      </c>
      <c r="F78" s="123">
        <v>27.739946891672304</v>
      </c>
      <c r="G78" s="123">
        <v>20.793344051449537</v>
      </c>
      <c r="H78" s="123">
        <v>19.387483338622747</v>
      </c>
      <c r="I78" s="123">
        <v>17.91314321140473</v>
      </c>
      <c r="J78" s="123">
        <v>19.917712413434995</v>
      </c>
      <c r="K78" s="123">
        <v>21.467314328208971</v>
      </c>
      <c r="L78" s="123">
        <v>21.969355654761905</v>
      </c>
      <c r="M78" s="123">
        <v>24.86131585220328</v>
      </c>
      <c r="N78" s="123">
        <v>27.06</v>
      </c>
      <c r="O78" s="123">
        <v>24.54</v>
      </c>
      <c r="P78" s="123">
        <v>23.218456216447052</v>
      </c>
      <c r="Q78" s="199">
        <v>19.503503221815524</v>
      </c>
      <c r="R78" s="114">
        <f t="shared" si="2"/>
        <v>19.735687783979994</v>
      </c>
      <c r="S78" s="114">
        <f t="shared" si="3"/>
        <v>21.59316428129576</v>
      </c>
    </row>
    <row r="79" spans="1:19" hidden="1">
      <c r="A79" s="156" t="s">
        <v>162</v>
      </c>
      <c r="B79" s="156" t="s">
        <v>151</v>
      </c>
      <c r="C79" s="156" t="s">
        <v>1585</v>
      </c>
      <c r="D79" s="123">
        <v>30.114552758837949</v>
      </c>
      <c r="E79" s="123">
        <v>22.794242484273465</v>
      </c>
      <c r="F79" s="123">
        <v>28.457006080164582</v>
      </c>
      <c r="G79" s="123">
        <v>21.104670715730055</v>
      </c>
      <c r="H79" s="123">
        <v>19.125490320533252</v>
      </c>
      <c r="I79" s="123">
        <v>17.810782393053845</v>
      </c>
      <c r="J79" s="123">
        <v>20.143118623875104</v>
      </c>
      <c r="K79" s="123">
        <v>22.285896380762225</v>
      </c>
      <c r="L79" s="123">
        <v>17.976788690476191</v>
      </c>
      <c r="M79" s="123">
        <v>23.959355184747068</v>
      </c>
      <c r="N79" s="123">
        <v>25.87</v>
      </c>
      <c r="O79" s="123">
        <v>26</v>
      </c>
      <c r="P79" s="123">
        <v>22.970158636037809</v>
      </c>
      <c r="Q79" s="199">
        <v>19.294933254271758</v>
      </c>
      <c r="R79" s="114">
        <f t="shared" si="2"/>
        <v>19.524634840632135</v>
      </c>
      <c r="S79" s="114">
        <f t="shared" si="3"/>
        <v>21.362247531515163</v>
      </c>
    </row>
    <row r="80" spans="1:19" hidden="1">
      <c r="A80" s="156" t="s">
        <v>124</v>
      </c>
      <c r="B80" s="156" t="s">
        <v>1607</v>
      </c>
      <c r="C80" s="156" t="s">
        <v>1585</v>
      </c>
      <c r="D80" s="123">
        <v>39.574655159587024</v>
      </c>
      <c r="E80" s="123">
        <v>24.203029837809673</v>
      </c>
      <c r="F80" s="123">
        <v>36.982520103243523</v>
      </c>
      <c r="G80" s="123">
        <v>27.722257770017528</v>
      </c>
      <c r="H80" s="123">
        <v>21.320950548469444</v>
      </c>
      <c r="I80" s="123">
        <v>23.644762684125205</v>
      </c>
      <c r="J80" s="123">
        <v>25.123170332122545</v>
      </c>
      <c r="K80" s="123">
        <v>28.774585750412029</v>
      </c>
      <c r="L80" s="123">
        <v>30.997161847133643</v>
      </c>
      <c r="M80" s="123">
        <v>29.207706549593617</v>
      </c>
      <c r="N80" s="123" t="s">
        <v>1590</v>
      </c>
      <c r="O80" s="123">
        <v>30.89</v>
      </c>
      <c r="P80" s="123">
        <v>28.94916368931948</v>
      </c>
      <c r="Q80" s="199">
        <v>24.317297499028363</v>
      </c>
      <c r="R80" s="114">
        <f t="shared" si="2"/>
        <v>24.606789135921556</v>
      </c>
      <c r="S80" s="114">
        <f t="shared" si="3"/>
        <v>26.922722231067119</v>
      </c>
    </row>
    <row r="81" spans="1:19" hidden="1">
      <c r="A81" s="156" t="s">
        <v>120</v>
      </c>
      <c r="B81" s="156" t="s">
        <v>180</v>
      </c>
      <c r="C81" s="156" t="s">
        <v>1585</v>
      </c>
      <c r="D81" s="123">
        <v>41.133677083333332</v>
      </c>
      <c r="E81" s="123">
        <v>36.724727812844947</v>
      </c>
      <c r="F81" s="123">
        <v>43.824735313830779</v>
      </c>
      <c r="G81" s="123">
        <v>33.18152676604214</v>
      </c>
      <c r="H81" s="123">
        <v>31.851685148079966</v>
      </c>
      <c r="I81" s="123">
        <v>36.277573653414521</v>
      </c>
      <c r="J81" s="123">
        <v>35.186480488533256</v>
      </c>
      <c r="K81" s="123">
        <v>36.680210635867027</v>
      </c>
      <c r="L81" s="123">
        <v>33.854758856800274</v>
      </c>
      <c r="M81" s="123">
        <v>43.665223747198908</v>
      </c>
      <c r="N81" s="123">
        <v>48.37</v>
      </c>
      <c r="O81" s="123">
        <v>43.51</v>
      </c>
      <c r="P81" s="123">
        <v>38.688383292162094</v>
      </c>
      <c r="Q81" s="199">
        <v>32.498241965416156</v>
      </c>
      <c r="R81" s="114">
        <f t="shared" si="2"/>
        <v>32.885125798337782</v>
      </c>
      <c r="S81" s="114">
        <f t="shared" si="3"/>
        <v>35.980196461710747</v>
      </c>
    </row>
    <row r="82" spans="1:19" hidden="1">
      <c r="A82" s="156" t="s">
        <v>152</v>
      </c>
      <c r="B82" s="156" t="s">
        <v>140</v>
      </c>
      <c r="C82" s="156" t="s">
        <v>1585</v>
      </c>
      <c r="D82" s="123">
        <v>47.236309928325454</v>
      </c>
      <c r="E82" s="123">
        <v>34.794440097070343</v>
      </c>
      <c r="F82" s="123">
        <v>43.879666492959757</v>
      </c>
      <c r="G82" s="123">
        <v>37.322636354610481</v>
      </c>
      <c r="H82" s="123">
        <v>32.525290583551445</v>
      </c>
      <c r="I82" s="123">
        <v>36.316717750336032</v>
      </c>
      <c r="J82" s="123">
        <v>37.034527805357108</v>
      </c>
      <c r="K82" s="123">
        <v>41.833690995636893</v>
      </c>
      <c r="L82" s="123">
        <v>39.245137755739187</v>
      </c>
      <c r="M82" s="123">
        <v>42.338748237164545</v>
      </c>
      <c r="N82" s="123">
        <v>46.3</v>
      </c>
      <c r="O82" s="123">
        <v>44.3</v>
      </c>
      <c r="P82" s="123">
        <v>40.260597166729276</v>
      </c>
      <c r="Q82" s="199">
        <v>33.818901620052593</v>
      </c>
      <c r="R82" s="114">
        <f t="shared" si="2"/>
        <v>34.221507591719885</v>
      </c>
      <c r="S82" s="114">
        <f t="shared" si="3"/>
        <v>37.442355365058226</v>
      </c>
    </row>
    <row r="83" spans="1:19" hidden="1">
      <c r="Q83" s="197"/>
    </row>
    <row r="84" spans="1:19" hidden="1">
      <c r="A84" t="s">
        <v>1616</v>
      </c>
      <c r="Q84" s="197"/>
    </row>
    <row r="85" spans="1:19" hidden="1">
      <c r="Q85" s="197"/>
    </row>
    <row r="86" spans="1:19" hidden="1">
      <c r="A86" s="156" t="s">
        <v>1</v>
      </c>
      <c r="B86" s="156" t="s">
        <v>1566</v>
      </c>
      <c r="C86" s="156" t="s">
        <v>1567</v>
      </c>
      <c r="D86" s="156" t="s">
        <v>1568</v>
      </c>
      <c r="E86" s="156" t="s">
        <v>1569</v>
      </c>
      <c r="F86" s="156" t="s">
        <v>1570</v>
      </c>
      <c r="G86" s="156" t="s">
        <v>1571</v>
      </c>
      <c r="H86" s="156" t="s">
        <v>1572</v>
      </c>
      <c r="I86" s="156" t="s">
        <v>1573</v>
      </c>
      <c r="J86" s="156" t="s">
        <v>1574</v>
      </c>
      <c r="K86" s="156" t="s">
        <v>1575</v>
      </c>
      <c r="L86" s="156" t="s">
        <v>1576</v>
      </c>
      <c r="M86" s="156" t="s">
        <v>1577</v>
      </c>
      <c r="N86" s="156" t="s">
        <v>1578</v>
      </c>
      <c r="O86" s="156" t="s">
        <v>1579</v>
      </c>
      <c r="P86" s="156" t="s">
        <v>1580</v>
      </c>
      <c r="Q86" s="200" t="s">
        <v>1615</v>
      </c>
    </row>
    <row r="87" spans="1:19" hidden="1">
      <c r="A87" s="156" t="s">
        <v>42</v>
      </c>
      <c r="B87" s="156" t="s">
        <v>168</v>
      </c>
      <c r="C87" s="156" t="s">
        <v>1595</v>
      </c>
      <c r="D87" s="123">
        <v>27.02526660384175</v>
      </c>
      <c r="E87" s="123">
        <v>17.005008046346564</v>
      </c>
      <c r="F87" s="123">
        <v>29.585281810739431</v>
      </c>
      <c r="G87" s="123">
        <v>19.89253012048156</v>
      </c>
      <c r="H87" s="123">
        <v>18.864245646049305</v>
      </c>
      <c r="I87" s="123">
        <v>18.078713821585044</v>
      </c>
      <c r="J87" s="123">
        <v>17.930039466822109</v>
      </c>
      <c r="K87" s="123">
        <v>19.763367450622628</v>
      </c>
      <c r="L87" s="123">
        <v>19.14764586227172</v>
      </c>
      <c r="M87" s="123">
        <v>23.956023993487651</v>
      </c>
      <c r="N87" s="123">
        <v>23.58</v>
      </c>
      <c r="O87" s="123">
        <v>27.92</v>
      </c>
      <c r="P87" s="123">
        <v>21.895676901853985</v>
      </c>
      <c r="Q87" s="201">
        <v>18.392368597557347</v>
      </c>
      <c r="R87" s="114">
        <f>P87*0.85</f>
        <v>18.611325366575887</v>
      </c>
      <c r="S87" s="114">
        <f>P87*0.93</f>
        <v>20.362979518724206</v>
      </c>
    </row>
    <row r="88" spans="1:19" hidden="1">
      <c r="A88" s="156" t="s">
        <v>127</v>
      </c>
      <c r="B88" s="156" t="s">
        <v>182</v>
      </c>
      <c r="C88" s="156" t="s">
        <v>1595</v>
      </c>
      <c r="D88" s="123">
        <v>26.472477059665376</v>
      </c>
      <c r="E88" s="123">
        <v>18.742298531850725</v>
      </c>
      <c r="F88" s="123">
        <v>32.782289288202229</v>
      </c>
      <c r="G88" s="123">
        <v>19.46842782277059</v>
      </c>
      <c r="H88" s="123" t="s">
        <v>1590</v>
      </c>
      <c r="I88" s="123">
        <v>18.833923523285879</v>
      </c>
      <c r="J88" s="123">
        <v>18.464651093515847</v>
      </c>
      <c r="K88" s="123">
        <v>20.394057683731553</v>
      </c>
      <c r="L88" s="123">
        <v>18.495537030143542</v>
      </c>
      <c r="M88" s="123">
        <v>22.756330705219348</v>
      </c>
      <c r="N88" s="123">
        <v>22.65</v>
      </c>
      <c r="O88" s="123">
        <v>23.72</v>
      </c>
      <c r="P88" s="123">
        <v>22.070908430762277</v>
      </c>
      <c r="Q88" s="201">
        <v>18.539563081840313</v>
      </c>
      <c r="R88" s="114">
        <f t="shared" ref="R88:R92" si="4">P88*0.85</f>
        <v>18.760272166147935</v>
      </c>
      <c r="S88" s="114">
        <f t="shared" ref="S88:S92" si="5">P88*0.93</f>
        <v>20.525944840608918</v>
      </c>
    </row>
    <row r="89" spans="1:19" hidden="1">
      <c r="A89" s="156" t="s">
        <v>154</v>
      </c>
      <c r="B89" s="156" t="s">
        <v>184</v>
      </c>
      <c r="C89" s="156" t="s">
        <v>1595</v>
      </c>
      <c r="D89" s="123">
        <v>24.631066964285715</v>
      </c>
      <c r="E89" s="123">
        <v>17.882987151235778</v>
      </c>
      <c r="F89" s="123">
        <v>29.984980262673787</v>
      </c>
      <c r="G89" s="123">
        <v>21.577712108282096</v>
      </c>
      <c r="H89" s="123">
        <v>18.798744793111634</v>
      </c>
      <c r="I89" s="123">
        <v>22.068445171850193</v>
      </c>
      <c r="J89" s="123">
        <v>19.448822302764604</v>
      </c>
      <c r="K89" s="123">
        <v>14.499302913198823</v>
      </c>
      <c r="L89" s="123">
        <v>17.650268496419436</v>
      </c>
      <c r="M89" s="123">
        <v>21.494765545864627</v>
      </c>
      <c r="N89" s="123">
        <v>21.6</v>
      </c>
      <c r="O89" s="123">
        <v>26.01</v>
      </c>
      <c r="P89" s="123">
        <v>21.303924642473891</v>
      </c>
      <c r="Q89" s="201">
        <v>17.895296699678067</v>
      </c>
      <c r="R89" s="114">
        <f t="shared" si="4"/>
        <v>18.108335946102809</v>
      </c>
      <c r="S89" s="114">
        <f t="shared" si="5"/>
        <v>19.812649917500721</v>
      </c>
    </row>
    <row r="90" spans="1:19" hidden="1">
      <c r="A90" s="156" t="s">
        <v>188</v>
      </c>
      <c r="B90" s="156" t="s">
        <v>193</v>
      </c>
      <c r="C90" s="156" t="s">
        <v>1595</v>
      </c>
      <c r="D90" s="123">
        <v>31.882274531197229</v>
      </c>
      <c r="E90" s="123">
        <v>24.948872333055984</v>
      </c>
      <c r="F90" s="123">
        <v>24.629528655461993</v>
      </c>
      <c r="G90" s="123">
        <v>20.86095678583548</v>
      </c>
      <c r="H90" s="123">
        <v>18.702719409619505</v>
      </c>
      <c r="I90" s="123">
        <v>14.882155822255598</v>
      </c>
      <c r="J90" s="123">
        <v>18.877801668485908</v>
      </c>
      <c r="K90" s="123">
        <v>20.07876854489627</v>
      </c>
      <c r="L90" s="123">
        <v>20.342983844946769</v>
      </c>
      <c r="M90" s="123">
        <v>25.722813226094726</v>
      </c>
      <c r="N90" s="123">
        <v>27.97</v>
      </c>
      <c r="O90" s="123">
        <v>29.23</v>
      </c>
      <c r="P90" s="123">
        <v>23.177406235154123</v>
      </c>
      <c r="Q90" s="201">
        <v>19.469021237529464</v>
      </c>
      <c r="R90" s="114">
        <f t="shared" si="4"/>
        <v>19.700795299881005</v>
      </c>
      <c r="S90" s="114">
        <f t="shared" si="5"/>
        <v>21.554987798693336</v>
      </c>
    </row>
    <row r="91" spans="1:19" hidden="1">
      <c r="A91" s="156" t="s">
        <v>1608</v>
      </c>
      <c r="B91" s="156" t="s">
        <v>1609</v>
      </c>
      <c r="C91" s="156" t="s">
        <v>1595</v>
      </c>
      <c r="D91" s="123">
        <v>34.3224111926924</v>
      </c>
      <c r="E91" s="123">
        <v>27.827191011237723</v>
      </c>
      <c r="F91" s="123">
        <v>25.349211368995174</v>
      </c>
      <c r="G91" s="123">
        <v>25.170301322004825</v>
      </c>
      <c r="H91" s="123">
        <v>21.356243378899439</v>
      </c>
      <c r="I91" s="123">
        <v>19.528507029676813</v>
      </c>
      <c r="J91" s="123">
        <v>20.948525884543763</v>
      </c>
      <c r="K91" s="123">
        <v>21.406750873023249</v>
      </c>
      <c r="L91" s="123">
        <v>21.04056533068497</v>
      </c>
      <c r="M91" s="123">
        <v>22.55690224190668</v>
      </c>
      <c r="N91" s="123">
        <v>25.09</v>
      </c>
      <c r="O91" s="123"/>
      <c r="P91" s="123">
        <v>24.054237239424094</v>
      </c>
      <c r="Q91" s="201">
        <v>20.205559281116237</v>
      </c>
      <c r="R91" s="114">
        <f t="shared" si="4"/>
        <v>20.446101653510478</v>
      </c>
      <c r="S91" s="114">
        <f t="shared" si="5"/>
        <v>22.370440632664408</v>
      </c>
    </row>
    <row r="92" spans="1:19" hidden="1">
      <c r="A92" s="156" t="s">
        <v>1610</v>
      </c>
      <c r="B92" s="156" t="s">
        <v>1611</v>
      </c>
      <c r="C92" s="156" t="s">
        <v>1595</v>
      </c>
      <c r="D92" s="123">
        <v>36.124542567974423</v>
      </c>
      <c r="E92" s="123">
        <v>26.68304806216376</v>
      </c>
      <c r="F92" s="123">
        <v>26.640238302103715</v>
      </c>
      <c r="G92" s="123">
        <v>24.793402278771676</v>
      </c>
      <c r="H92" s="123">
        <v>10.956538972761315</v>
      </c>
      <c r="I92" s="123">
        <v>19.426156363907875</v>
      </c>
      <c r="J92" s="123">
        <v>21.563453258845438</v>
      </c>
      <c r="K92" s="123">
        <v>22.919739950957819</v>
      </c>
      <c r="L92" s="123">
        <v>21.655187492249073</v>
      </c>
      <c r="M92" s="123">
        <v>22.753619412616249</v>
      </c>
      <c r="N92" s="123">
        <v>26.13</v>
      </c>
      <c r="O92" s="123"/>
      <c r="P92" s="123">
        <v>23.604175151122845</v>
      </c>
      <c r="Q92" s="201">
        <v>19.827507126943189</v>
      </c>
      <c r="R92" s="114">
        <f t="shared" si="4"/>
        <v>20.063548878454419</v>
      </c>
      <c r="S92" s="114">
        <f t="shared" si="5"/>
        <v>21.951882890544248</v>
      </c>
    </row>
    <row r="93" spans="1:19" hidden="1">
      <c r="Q93" s="197"/>
      <c r="S93" s="114"/>
    </row>
    <row r="94" spans="1:19" hidden="1">
      <c r="A94" t="s">
        <v>1617</v>
      </c>
      <c r="Q94" s="197"/>
      <c r="S94" s="114"/>
    </row>
    <row r="95" spans="1:19" hidden="1">
      <c r="A95" s="161" t="s">
        <v>1</v>
      </c>
      <c r="B95" s="161" t="s">
        <v>1566</v>
      </c>
      <c r="C95" s="161" t="s">
        <v>1567</v>
      </c>
      <c r="D95" s="162" t="s">
        <v>1568</v>
      </c>
      <c r="E95" s="162" t="s">
        <v>1569</v>
      </c>
      <c r="F95" s="162" t="s">
        <v>1570</v>
      </c>
      <c r="G95" s="162" t="s">
        <v>1571</v>
      </c>
      <c r="H95" s="162" t="s">
        <v>1572</v>
      </c>
      <c r="I95" s="162" t="s">
        <v>1573</v>
      </c>
      <c r="J95" s="162" t="s">
        <v>1574</v>
      </c>
      <c r="K95" s="162" t="s">
        <v>1575</v>
      </c>
      <c r="L95" s="162" t="s">
        <v>1576</v>
      </c>
      <c r="M95" s="162" t="s">
        <v>1577</v>
      </c>
      <c r="N95" s="162" t="s">
        <v>1578</v>
      </c>
      <c r="O95" s="162" t="s">
        <v>1579</v>
      </c>
      <c r="P95" s="163" t="s">
        <v>1580</v>
      </c>
      <c r="Q95" s="202" t="s">
        <v>1615</v>
      </c>
      <c r="S95" s="114"/>
    </row>
    <row r="96" spans="1:19" hidden="1">
      <c r="A96" s="1" t="s">
        <v>78</v>
      </c>
      <c r="B96" s="1" t="s">
        <v>1584</v>
      </c>
      <c r="C96" s="1" t="s">
        <v>1585</v>
      </c>
      <c r="D96" s="185">
        <v>37.756161225556745</v>
      </c>
      <c r="E96" s="185">
        <v>28.206631813673653</v>
      </c>
      <c r="F96" s="185">
        <v>24.7928369322434</v>
      </c>
      <c r="G96" s="185">
        <v>25.617947619047619</v>
      </c>
      <c r="H96" s="186">
        <v>26.386525710887518</v>
      </c>
      <c r="I96" s="185">
        <v>29.325991498246939</v>
      </c>
      <c r="J96" s="187">
        <v>26.097887669404408</v>
      </c>
      <c r="K96" s="188">
        <v>27.650350555335343</v>
      </c>
      <c r="L96" s="189">
        <v>27.330598001688376</v>
      </c>
      <c r="M96" s="187">
        <v>26.190989847715979</v>
      </c>
      <c r="N96" s="187">
        <v>29.36</v>
      </c>
      <c r="O96" s="187">
        <v>37.5</v>
      </c>
      <c r="P96" s="191">
        <v>28.85132673948333</v>
      </c>
      <c r="Q96" s="203">
        <v>24.235114461165995</v>
      </c>
      <c r="R96" s="192">
        <v>24.523627728560829</v>
      </c>
      <c r="S96" s="193">
        <f>P96*0.93</f>
        <v>26.8317338677195</v>
      </c>
    </row>
    <row r="97" spans="1:19" hidden="1">
      <c r="A97" s="1" t="s">
        <v>74</v>
      </c>
      <c r="B97" s="1" t="s">
        <v>1586</v>
      </c>
      <c r="C97" s="1" t="s">
        <v>1585</v>
      </c>
      <c r="D97" s="19">
        <v>52.279152828036274</v>
      </c>
      <c r="E97" s="19">
        <v>33.199975716732418</v>
      </c>
      <c r="F97" s="19">
        <v>37.392298719345945</v>
      </c>
      <c r="G97" s="19">
        <v>37.443392789823179</v>
      </c>
      <c r="H97" s="10">
        <v>31.310483701573904</v>
      </c>
      <c r="I97" s="19">
        <v>37.023596270981123</v>
      </c>
      <c r="J97" s="12">
        <v>37.180590596043174</v>
      </c>
      <c r="K97" s="42">
        <v>40.402031982152998</v>
      </c>
      <c r="L97" s="74">
        <v>36.829732819679023</v>
      </c>
      <c r="M97" s="12">
        <v>34.261088594543466</v>
      </c>
      <c r="N97" s="195">
        <v>39.520000000000003</v>
      </c>
      <c r="O97" s="12">
        <v>40.369999999999997</v>
      </c>
      <c r="P97" s="51">
        <v>38.101028668242627</v>
      </c>
      <c r="Q97" s="204">
        <v>32.004864081323802</v>
      </c>
      <c r="R97" s="194">
        <v>32.385874368006235</v>
      </c>
      <c r="S97" s="193">
        <f t="shared" ref="S97:S105" si="6">P97*0.93</f>
        <v>35.433956661465643</v>
      </c>
    </row>
    <row r="98" spans="1:19" hidden="1">
      <c r="A98" s="1" t="s">
        <v>58</v>
      </c>
      <c r="B98" s="1" t="s">
        <v>1587</v>
      </c>
      <c r="C98" s="1" t="s">
        <v>1585</v>
      </c>
      <c r="D98" s="185">
        <v>44.439090931621351</v>
      </c>
      <c r="E98" s="185">
        <v>29.727623791818989</v>
      </c>
      <c r="F98" s="185">
        <v>40.443141906984607</v>
      </c>
      <c r="G98" s="185">
        <v>33.508580445401343</v>
      </c>
      <c r="H98" s="186">
        <v>26.24993462239129</v>
      </c>
      <c r="I98" s="185">
        <v>31.930153726505843</v>
      </c>
      <c r="J98" s="187">
        <v>34.025801031032593</v>
      </c>
      <c r="K98" s="188">
        <v>37.340300550514613</v>
      </c>
      <c r="L98" s="189">
        <v>35.172561051348787</v>
      </c>
      <c r="M98" s="187">
        <v>44.434025217080389</v>
      </c>
      <c r="N98" s="196">
        <v>34.67</v>
      </c>
      <c r="O98" s="187">
        <v>39.36</v>
      </c>
      <c r="P98" s="191">
        <v>35.941767772891652</v>
      </c>
      <c r="Q98" s="203">
        <v>30.191084929228985</v>
      </c>
      <c r="R98" s="192">
        <v>30.550502606957902</v>
      </c>
      <c r="S98" s="193">
        <f t="shared" si="6"/>
        <v>33.425844028789236</v>
      </c>
    </row>
    <row r="99" spans="1:19" hidden="1">
      <c r="A99" s="1" t="s">
        <v>1588</v>
      </c>
      <c r="B99" s="1" t="s">
        <v>1589</v>
      </c>
      <c r="C99" s="1" t="s">
        <v>1585</v>
      </c>
      <c r="D99" s="11" t="s">
        <v>1590</v>
      </c>
      <c r="E99" s="19">
        <v>41.470337290281641</v>
      </c>
      <c r="F99" s="19">
        <v>44.707956615621612</v>
      </c>
      <c r="G99" s="39" t="s">
        <v>1591</v>
      </c>
      <c r="H99" s="10">
        <v>43.046621760840011</v>
      </c>
      <c r="I99" s="19">
        <v>46.655557111731042</v>
      </c>
      <c r="J99" s="12">
        <v>45.806504262490613</v>
      </c>
      <c r="K99" s="42">
        <v>48.80926938148388</v>
      </c>
      <c r="L99" s="74">
        <v>45.693566193822221</v>
      </c>
      <c r="M99" s="12">
        <v>36.266610629824484</v>
      </c>
      <c r="N99" s="104">
        <v>50.32</v>
      </c>
      <c r="O99" s="12">
        <v>52.4</v>
      </c>
      <c r="P99" s="51">
        <v>45.517642324609547</v>
      </c>
      <c r="Q99" s="204">
        <v>38.234819552672015</v>
      </c>
      <c r="R99" s="194">
        <v>38.689995975918116</v>
      </c>
      <c r="S99" s="193">
        <f t="shared" si="6"/>
        <v>42.331407361886882</v>
      </c>
    </row>
    <row r="100" spans="1:19" hidden="1">
      <c r="A100" s="1" t="s">
        <v>34</v>
      </c>
      <c r="B100" s="1" t="s">
        <v>47</v>
      </c>
      <c r="C100" s="1" t="s">
        <v>1585</v>
      </c>
      <c r="D100" s="184" t="s">
        <v>1590</v>
      </c>
      <c r="E100" s="185">
        <v>24.411184037676463</v>
      </c>
      <c r="F100" s="185">
        <v>29.133813470988908</v>
      </c>
      <c r="G100" s="185">
        <v>20.955120566813061</v>
      </c>
      <c r="H100" s="186">
        <v>19.545505517798713</v>
      </c>
      <c r="I100" s="185">
        <v>22.97568138196041</v>
      </c>
      <c r="J100" s="187">
        <v>24.264942750927265</v>
      </c>
      <c r="K100" s="188">
        <v>24.486529438026309</v>
      </c>
      <c r="L100" s="189">
        <v>24.854791335452525</v>
      </c>
      <c r="M100" s="187">
        <v>24.288290245834396</v>
      </c>
      <c r="N100" s="190">
        <v>29.39</v>
      </c>
      <c r="O100" s="187">
        <v>27.59</v>
      </c>
      <c r="P100" s="191">
        <v>24.717805340498003</v>
      </c>
      <c r="Q100" s="203">
        <v>20.762956486018322</v>
      </c>
      <c r="R100" s="192">
        <v>21.010134539423301</v>
      </c>
      <c r="S100" s="193">
        <f t="shared" si="6"/>
        <v>22.987558966663144</v>
      </c>
    </row>
    <row r="101" spans="1:19" hidden="1">
      <c r="A101" s="1" t="s">
        <v>66</v>
      </c>
      <c r="B101" s="80" t="s">
        <v>65</v>
      </c>
      <c r="C101" s="1" t="s">
        <v>1585</v>
      </c>
      <c r="D101" s="19">
        <v>43.374096654282603</v>
      </c>
      <c r="E101" s="19">
        <v>26.698959133598169</v>
      </c>
      <c r="F101" s="19">
        <v>32.575782994987598</v>
      </c>
      <c r="G101" s="19">
        <v>28.584953170888031</v>
      </c>
      <c r="H101" s="10">
        <v>28.364237932946693</v>
      </c>
      <c r="I101" s="19">
        <v>29.673390837457969</v>
      </c>
      <c r="J101" s="12">
        <v>29.887596084748726</v>
      </c>
      <c r="K101" s="42">
        <v>31.98227833031001</v>
      </c>
      <c r="L101" s="74">
        <v>32.053633585891802</v>
      </c>
      <c r="M101" s="12">
        <v>31.293268834262136</v>
      </c>
      <c r="N101" s="105">
        <v>32.69</v>
      </c>
      <c r="O101" s="12">
        <v>32.82</v>
      </c>
      <c r="P101" s="51">
        <v>31.666516463281141</v>
      </c>
      <c r="Q101" s="204">
        <v>26.599873829156156</v>
      </c>
      <c r="R101" s="194">
        <v>26.916538993788969</v>
      </c>
      <c r="S101" s="193">
        <f t="shared" si="6"/>
        <v>29.449860310851463</v>
      </c>
    </row>
    <row r="102" spans="1:19" hidden="1">
      <c r="A102" s="1" t="s">
        <v>62</v>
      </c>
      <c r="B102" s="80" t="s">
        <v>61</v>
      </c>
      <c r="C102" s="1" t="s">
        <v>1585</v>
      </c>
      <c r="D102" s="185">
        <v>54.178044561203187</v>
      </c>
      <c r="E102" s="185">
        <v>40.711337447027141</v>
      </c>
      <c r="F102" s="185">
        <v>43.478590255888662</v>
      </c>
      <c r="G102" s="185">
        <v>43.783972301040549</v>
      </c>
      <c r="H102" s="186">
        <v>41.142856293596196</v>
      </c>
      <c r="I102" s="185">
        <v>46.119074616794691</v>
      </c>
      <c r="J102" s="187">
        <v>42.735616295787011</v>
      </c>
      <c r="K102" s="188">
        <v>45.056997545066984</v>
      </c>
      <c r="L102" s="189">
        <v>41.495451089519086</v>
      </c>
      <c r="M102" s="187">
        <v>41.866203806507606</v>
      </c>
      <c r="N102" s="190">
        <v>46.48</v>
      </c>
      <c r="O102" s="187">
        <v>42.69</v>
      </c>
      <c r="P102" s="191">
        <v>44.144845351035919</v>
      </c>
      <c r="Q102" s="203">
        <v>37.081670094870169</v>
      </c>
      <c r="R102" s="192">
        <v>37.523118548380531</v>
      </c>
      <c r="S102" s="193">
        <f t="shared" si="6"/>
        <v>41.054706176463405</v>
      </c>
    </row>
    <row r="103" spans="1:19" hidden="1">
      <c r="A103" s="1" t="s">
        <v>38</v>
      </c>
      <c r="B103" s="80" t="s">
        <v>50</v>
      </c>
      <c r="C103" s="1" t="s">
        <v>1585</v>
      </c>
      <c r="D103" s="19">
        <v>51.413397933141468</v>
      </c>
      <c r="E103" s="19">
        <v>35.685754368563863</v>
      </c>
      <c r="F103" s="19">
        <v>43.77941236320499</v>
      </c>
      <c r="G103" s="19">
        <v>38.510348426529845</v>
      </c>
      <c r="H103" s="10">
        <v>70.98727824018043</v>
      </c>
      <c r="I103" s="19">
        <v>43.337905848788758</v>
      </c>
      <c r="J103" s="12">
        <v>40.816661710033642</v>
      </c>
      <c r="K103" s="42">
        <v>45.102413510900263</v>
      </c>
      <c r="L103" s="74">
        <v>36.729403552355869</v>
      </c>
      <c r="M103" s="12">
        <v>43.762146581286338</v>
      </c>
      <c r="N103" s="105">
        <v>38.81</v>
      </c>
      <c r="O103" s="12">
        <v>41.53</v>
      </c>
      <c r="P103" s="51">
        <v>44.205393544582115</v>
      </c>
      <c r="Q103" s="204">
        <v>37.132530577448975</v>
      </c>
      <c r="R103" s="194">
        <v>37.574584512894795</v>
      </c>
      <c r="S103" s="193">
        <f t="shared" si="6"/>
        <v>41.111015996461369</v>
      </c>
    </row>
    <row r="104" spans="1:19" hidden="1">
      <c r="A104" s="1" t="s">
        <v>70</v>
      </c>
      <c r="B104" s="80" t="s">
        <v>69</v>
      </c>
      <c r="C104" s="1" t="s">
        <v>1585</v>
      </c>
      <c r="D104" s="185">
        <v>41.041715985126551</v>
      </c>
      <c r="E104" s="185">
        <v>28.611570518380478</v>
      </c>
      <c r="F104" s="185">
        <v>26.420229234896375</v>
      </c>
      <c r="G104" s="185">
        <v>22.261421513184999</v>
      </c>
      <c r="H104" s="85" t="s">
        <v>1591</v>
      </c>
      <c r="I104" s="185">
        <v>50.667650889922427</v>
      </c>
      <c r="J104" s="187">
        <v>20.825169619626422</v>
      </c>
      <c r="K104" s="188">
        <v>21.948880952380954</v>
      </c>
      <c r="L104" s="189">
        <v>21.554194365780305</v>
      </c>
      <c r="M104" s="187">
        <v>25.564898493256958</v>
      </c>
      <c r="N104" s="190">
        <v>31.41</v>
      </c>
      <c r="O104" s="187">
        <v>34.97</v>
      </c>
      <c r="P104" s="191">
        <v>29.570521052050502</v>
      </c>
      <c r="Q104" s="203">
        <v>24.83923768372242</v>
      </c>
      <c r="R104" s="192">
        <v>25.134942894242926</v>
      </c>
      <c r="S104" s="193">
        <f t="shared" si="6"/>
        <v>27.500584578406968</v>
      </c>
    </row>
    <row r="105" spans="1:19" hidden="1">
      <c r="A105" s="22" t="s">
        <v>86</v>
      </c>
      <c r="B105" s="81" t="s">
        <v>85</v>
      </c>
      <c r="C105" s="22" t="s">
        <v>1585</v>
      </c>
      <c r="D105" s="19">
        <v>31.721627249742998</v>
      </c>
      <c r="E105" s="19">
        <v>18.816658821195787</v>
      </c>
      <c r="F105" s="19">
        <v>21.988988680370522</v>
      </c>
      <c r="G105" s="11" t="s">
        <v>1590</v>
      </c>
      <c r="H105" s="10">
        <v>17.994887444515236</v>
      </c>
      <c r="I105" s="19">
        <v>18.920848165459962</v>
      </c>
      <c r="J105" s="12">
        <v>19.676167682473274</v>
      </c>
      <c r="K105" s="42">
        <v>19.361385362951321</v>
      </c>
      <c r="L105" s="74">
        <v>19.819361284389071</v>
      </c>
      <c r="M105" s="11" t="s">
        <v>1590</v>
      </c>
      <c r="N105" s="105">
        <v>19.850000000000001</v>
      </c>
      <c r="O105" s="12">
        <v>26.24</v>
      </c>
      <c r="P105" s="51">
        <v>21.438992469109813</v>
      </c>
      <c r="Q105" s="204">
        <v>18.008753674052244</v>
      </c>
      <c r="R105" s="194">
        <v>18.223143598743341</v>
      </c>
      <c r="S105" s="193">
        <f t="shared" si="6"/>
        <v>19.938262996272126</v>
      </c>
    </row>
    <row r="106" spans="1:19" hidden="1">
      <c r="Q106" s="197"/>
      <c r="S106" s="114"/>
    </row>
    <row r="107" spans="1:19" hidden="1">
      <c r="A107" t="s">
        <v>1618</v>
      </c>
      <c r="Q107" s="197">
        <v>2022</v>
      </c>
      <c r="S107" s="114"/>
    </row>
    <row r="108" spans="1:19" hidden="1">
      <c r="A108" s="161" t="s">
        <v>1</v>
      </c>
      <c r="B108" s="161" t="s">
        <v>1566</v>
      </c>
      <c r="C108" s="161" t="s">
        <v>1567</v>
      </c>
      <c r="D108" s="162" t="s">
        <v>1568</v>
      </c>
      <c r="E108" s="162" t="s">
        <v>1569</v>
      </c>
      <c r="F108" s="162" t="s">
        <v>1570</v>
      </c>
      <c r="G108" s="162" t="s">
        <v>1571</v>
      </c>
      <c r="H108" s="162" t="s">
        <v>1572</v>
      </c>
      <c r="I108" s="162" t="s">
        <v>1573</v>
      </c>
      <c r="J108" s="162" t="s">
        <v>1574</v>
      </c>
      <c r="K108" s="162" t="s">
        <v>1575</v>
      </c>
      <c r="L108" s="162" t="s">
        <v>1576</v>
      </c>
      <c r="M108" s="162" t="s">
        <v>1577</v>
      </c>
      <c r="N108" s="162" t="s">
        <v>1578</v>
      </c>
      <c r="O108" s="162" t="s">
        <v>1579</v>
      </c>
      <c r="P108" s="163" t="s">
        <v>1580</v>
      </c>
      <c r="Q108" s="202" t="s">
        <v>1615</v>
      </c>
      <c r="S108" s="114"/>
    </row>
    <row r="109" spans="1:19" hidden="1">
      <c r="A109" s="1" t="s">
        <v>13</v>
      </c>
      <c r="B109" s="1" t="s">
        <v>12</v>
      </c>
      <c r="C109" s="1" t="s">
        <v>1585</v>
      </c>
      <c r="D109" s="164">
        <v>39.586149728641971</v>
      </c>
      <c r="E109" s="164">
        <v>30.759745649266915</v>
      </c>
      <c r="F109" s="164">
        <v>37.350393864933494</v>
      </c>
      <c r="G109" s="164">
        <v>31.89709233791616</v>
      </c>
      <c r="H109" s="165">
        <v>33.011775066946647</v>
      </c>
      <c r="I109" s="164">
        <v>30.177948132520903</v>
      </c>
      <c r="J109" s="166">
        <v>34.850266974050484</v>
      </c>
      <c r="K109" s="167">
        <v>35.977621291797107</v>
      </c>
      <c r="L109" s="168">
        <v>31.977017430594657</v>
      </c>
      <c r="M109" s="166">
        <v>31.735800868374785</v>
      </c>
      <c r="N109" s="176">
        <v>31.52</v>
      </c>
      <c r="O109" s="166">
        <v>32.14</v>
      </c>
      <c r="P109" s="169">
        <v>33.41531761208693</v>
      </c>
      <c r="Q109" s="205">
        <v>28.068866794153021</v>
      </c>
      <c r="S109" s="114">
        <f>P109*0.93</f>
        <v>31.076245379240849</v>
      </c>
    </row>
    <row r="110" spans="1:19" hidden="1">
      <c r="A110" s="1" t="s">
        <v>1592</v>
      </c>
      <c r="B110" s="1" t="s">
        <v>23</v>
      </c>
      <c r="C110" s="1" t="s">
        <v>1585</v>
      </c>
      <c r="D110" s="170">
        <v>39.972869780697472</v>
      </c>
      <c r="E110" s="170">
        <v>25.726491967473372</v>
      </c>
      <c r="F110" s="170">
        <v>39.233381312815702</v>
      </c>
      <c r="G110" s="170">
        <v>28.17878150426737</v>
      </c>
      <c r="H110" s="171">
        <v>23.152255300581555</v>
      </c>
      <c r="I110" s="170">
        <v>24.259496165396879</v>
      </c>
      <c r="J110" s="172">
        <v>27.116874907038365</v>
      </c>
      <c r="K110" s="173">
        <v>30.749189832605605</v>
      </c>
      <c r="L110" s="174">
        <v>29.810141558633525</v>
      </c>
      <c r="M110" s="172">
        <v>28.299271580951917</v>
      </c>
      <c r="N110" s="177">
        <v>29.45</v>
      </c>
      <c r="O110" s="172">
        <v>31.63</v>
      </c>
      <c r="P110" s="175">
        <v>29.798229492538482</v>
      </c>
      <c r="Q110" s="206">
        <v>25.030512773732323</v>
      </c>
      <c r="S110" s="114">
        <f>P110*0.93</f>
        <v>27.712353428060791</v>
      </c>
    </row>
  </sheetData>
  <phoneticPr fontId="14" type="noConversion"/>
  <conditionalFormatting sqref="M6:N6">
    <cfRule type="cellIs" dxfId="32" priority="7" operator="greaterThan">
      <formula>36.8905443</formula>
    </cfRule>
  </conditionalFormatting>
  <conditionalFormatting sqref="M97:N97">
    <cfRule type="cellIs" dxfId="31" priority="2" operator="greaterThan">
      <formula>36.8905443</formula>
    </cfRule>
  </conditionalFormatting>
  <conditionalFormatting sqref="S5:S64">
    <cfRule type="cellIs" dxfId="30" priority="5" operator="greaterThan">
      <formula>36</formula>
    </cfRule>
  </conditionalFormatting>
  <conditionalFormatting sqref="S72:S110">
    <cfRule type="cellIs" dxfId="29" priority="1" operator="greaterThan">
      <formula>36</formula>
    </cfRule>
  </conditionalFormatting>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68"/>
  <sheetViews>
    <sheetView topLeftCell="C1" workbookViewId="0">
      <selection activeCell="Q57" sqref="Q57"/>
    </sheetView>
  </sheetViews>
  <sheetFormatPr defaultRowHeight="14.5"/>
  <cols>
    <col min="2" max="2" width="15.453125" customWidth="1"/>
    <col min="3" max="3" width="20.1796875" customWidth="1"/>
    <col min="4" max="4" width="11.54296875" customWidth="1"/>
    <col min="7" max="8" width="8.7265625" customWidth="1"/>
    <col min="9" max="9" width="8.81640625" customWidth="1"/>
    <col min="10" max="16" width="8.7265625" customWidth="1"/>
    <col min="17" max="17" width="12.54296875" customWidth="1"/>
  </cols>
  <sheetData>
    <row r="2" spans="1:18">
      <c r="B2" s="3"/>
      <c r="C2" s="3"/>
      <c r="D2" s="3"/>
      <c r="E2" s="94" t="s">
        <v>1619</v>
      </c>
      <c r="F2" s="95"/>
      <c r="G2" s="95"/>
      <c r="H2" s="95"/>
      <c r="I2" s="95"/>
      <c r="J2" s="95"/>
      <c r="K2" s="95"/>
      <c r="L2" s="95"/>
      <c r="M2" s="95"/>
      <c r="N2" s="95"/>
      <c r="O2" s="95"/>
      <c r="P2" s="95"/>
      <c r="Q2" s="96"/>
    </row>
    <row r="3" spans="1:18">
      <c r="B3" s="3"/>
      <c r="C3" s="4"/>
      <c r="D3" s="3"/>
      <c r="E3" s="54" t="s">
        <v>1565</v>
      </c>
      <c r="F3" s="54"/>
      <c r="G3" s="54"/>
      <c r="H3" s="54"/>
      <c r="I3" s="54"/>
      <c r="J3" s="54"/>
      <c r="K3" s="54"/>
      <c r="L3" s="54"/>
      <c r="M3" s="54"/>
      <c r="N3" s="54"/>
      <c r="O3" s="54"/>
      <c r="P3" s="97"/>
      <c r="Q3" s="7" t="s">
        <v>1565</v>
      </c>
      <c r="R3">
        <v>0.84</v>
      </c>
    </row>
    <row r="4" spans="1:18">
      <c r="B4" s="138" t="s">
        <v>1</v>
      </c>
      <c r="C4" s="138" t="s">
        <v>1566</v>
      </c>
      <c r="D4" s="138" t="s">
        <v>1567</v>
      </c>
      <c r="E4" s="139" t="s">
        <v>1620</v>
      </c>
      <c r="F4" s="139" t="s">
        <v>1621</v>
      </c>
      <c r="G4" s="139" t="s">
        <v>1622</v>
      </c>
      <c r="H4" s="139" t="s">
        <v>1623</v>
      </c>
      <c r="I4" s="139" t="s">
        <v>1624</v>
      </c>
      <c r="J4" s="139" t="s">
        <v>1625</v>
      </c>
      <c r="K4" s="139" t="s">
        <v>1626</v>
      </c>
      <c r="L4" s="139" t="s">
        <v>1627</v>
      </c>
      <c r="M4" s="139" t="s">
        <v>1628</v>
      </c>
      <c r="N4" s="139" t="s">
        <v>1629</v>
      </c>
      <c r="O4" s="139" t="s">
        <v>1630</v>
      </c>
      <c r="P4" s="139" t="s">
        <v>1631</v>
      </c>
      <c r="Q4" s="140" t="s">
        <v>1580</v>
      </c>
      <c r="R4" s="139" t="s">
        <v>1632</v>
      </c>
    </row>
    <row r="5" spans="1:18" hidden="1">
      <c r="A5" s="9"/>
      <c r="B5" s="1" t="s">
        <v>78</v>
      </c>
      <c r="C5" s="1" t="s">
        <v>1584</v>
      </c>
      <c r="D5" s="1" t="s">
        <v>1585</v>
      </c>
      <c r="E5" s="19">
        <v>36.549999999999997</v>
      </c>
      <c r="F5" s="12">
        <v>30.71</v>
      </c>
      <c r="G5" s="49">
        <v>33.33</v>
      </c>
      <c r="H5" s="42">
        <v>32.35</v>
      </c>
      <c r="I5" s="19">
        <v>28.092257856641982</v>
      </c>
      <c r="J5" s="12">
        <v>31.47</v>
      </c>
      <c r="K5" s="19">
        <v>24.013387662843467</v>
      </c>
      <c r="L5" s="19">
        <v>26.538434614233381</v>
      </c>
      <c r="M5" s="19">
        <v>28.33206933320713</v>
      </c>
      <c r="N5" s="19">
        <v>22.99171149725905</v>
      </c>
      <c r="O5" s="74">
        <v>36.972727588348967</v>
      </c>
      <c r="P5" s="12">
        <v>26.046405397358445</v>
      </c>
      <c r="Q5" s="51">
        <f t="shared" ref="Q5:Q36" si="0">AVERAGE(E5:P5)</f>
        <v>29.783082829157706</v>
      </c>
      <c r="R5" s="114">
        <f>Table10[[#This Row],[Unadjusted]]*0.84</f>
        <v>25.017789576492472</v>
      </c>
    </row>
    <row r="6" spans="1:18" hidden="1">
      <c r="A6" s="9"/>
      <c r="B6" s="1" t="s">
        <v>74</v>
      </c>
      <c r="C6" s="1" t="s">
        <v>1586</v>
      </c>
      <c r="D6" s="1" t="s">
        <v>1585</v>
      </c>
      <c r="E6" s="19">
        <v>42.75</v>
      </c>
      <c r="F6" s="12">
        <v>38.83</v>
      </c>
      <c r="G6" s="49">
        <v>45.44</v>
      </c>
      <c r="H6" s="42">
        <v>46.4</v>
      </c>
      <c r="I6" s="17">
        <v>39.71381828095867</v>
      </c>
      <c r="J6" s="12">
        <v>39.58</v>
      </c>
      <c r="K6" s="10">
        <v>33.309683751363913</v>
      </c>
      <c r="L6" s="19">
        <v>36.480256200194908</v>
      </c>
      <c r="M6" s="19">
        <v>40.717114092293606</v>
      </c>
      <c r="N6" s="19">
        <v>39.612426556641772</v>
      </c>
      <c r="O6" s="74">
        <v>49.870190700563725</v>
      </c>
      <c r="P6" s="12">
        <v>27.162495683751921</v>
      </c>
      <c r="Q6" s="51">
        <f t="shared" si="0"/>
        <v>39.988832105480711</v>
      </c>
      <c r="R6" s="114">
        <f>Table10[[#This Row],[Unadjusted]]*0.84</f>
        <v>33.590618968603799</v>
      </c>
    </row>
    <row r="7" spans="1:18" hidden="1">
      <c r="A7" s="9"/>
      <c r="B7" s="1" t="s">
        <v>58</v>
      </c>
      <c r="C7" s="1" t="s">
        <v>1587</v>
      </c>
      <c r="D7" s="1" t="s">
        <v>1585</v>
      </c>
      <c r="E7" s="19">
        <v>34.28</v>
      </c>
      <c r="F7" s="12">
        <v>41.67</v>
      </c>
      <c r="G7" s="49">
        <v>38.909999999999997</v>
      </c>
      <c r="H7" s="42">
        <v>41.13</v>
      </c>
      <c r="I7" s="17">
        <v>37.291705137754541</v>
      </c>
      <c r="J7" s="12">
        <v>30.75</v>
      </c>
      <c r="K7" s="19">
        <v>37.069071003568297</v>
      </c>
      <c r="L7" s="19">
        <v>29.360637843746122</v>
      </c>
      <c r="M7" s="19">
        <v>37.771141971476261</v>
      </c>
      <c r="N7" s="19">
        <v>38.023999365242744</v>
      </c>
      <c r="O7" s="74">
        <v>39.860291141749279</v>
      </c>
      <c r="P7" s="12">
        <v>33.616607398003097</v>
      </c>
      <c r="Q7" s="51">
        <f t="shared" si="0"/>
        <v>36.644454488461697</v>
      </c>
      <c r="R7" s="114">
        <f>Table10[[#This Row],[Unadjusted]]*0.84</f>
        <v>30.781341770307826</v>
      </c>
    </row>
    <row r="8" spans="1:18" hidden="1">
      <c r="A8" s="9"/>
      <c r="B8" s="1" t="s">
        <v>1588</v>
      </c>
      <c r="C8" s="1" t="s">
        <v>1589</v>
      </c>
      <c r="D8" s="1" t="s">
        <v>1585</v>
      </c>
      <c r="E8" s="19">
        <v>49.43</v>
      </c>
      <c r="F8" s="12">
        <v>48.82</v>
      </c>
      <c r="G8" s="49">
        <v>58.18</v>
      </c>
      <c r="H8" s="42">
        <v>51.3</v>
      </c>
      <c r="I8" s="17">
        <v>57.269404318694463</v>
      </c>
      <c r="J8" s="12">
        <v>47.91</v>
      </c>
      <c r="K8" s="19">
        <v>30.664691813425577</v>
      </c>
      <c r="L8" s="19">
        <v>41.595626597826822</v>
      </c>
      <c r="M8" s="19">
        <v>53.783041440369949</v>
      </c>
      <c r="N8" s="19">
        <v>52.366893186555245</v>
      </c>
      <c r="O8" s="74">
        <v>59.043184207912127</v>
      </c>
      <c r="P8" s="12">
        <v>43.151142244805143</v>
      </c>
      <c r="Q8" s="51">
        <f t="shared" si="0"/>
        <v>49.459498650799105</v>
      </c>
      <c r="R8" s="114">
        <f>Table10[[#This Row],[Unadjusted]]*0.84</f>
        <v>41.545978866671248</v>
      </c>
    </row>
    <row r="9" spans="1:18" hidden="1">
      <c r="A9" s="9"/>
      <c r="B9" s="1" t="s">
        <v>34</v>
      </c>
      <c r="C9" s="1" t="s">
        <v>47</v>
      </c>
      <c r="D9" s="1" t="s">
        <v>1585</v>
      </c>
      <c r="E9" s="19">
        <v>28.97</v>
      </c>
      <c r="F9" s="12">
        <v>28.25</v>
      </c>
      <c r="G9" s="49">
        <v>32.36</v>
      </c>
      <c r="H9" s="42">
        <v>27.07</v>
      </c>
      <c r="I9" s="17">
        <v>26.350072970955967</v>
      </c>
      <c r="J9" s="12">
        <v>25.82</v>
      </c>
      <c r="K9" s="19">
        <v>19.305227601799821</v>
      </c>
      <c r="L9" s="19">
        <v>19.279126917159328</v>
      </c>
      <c r="M9" s="19">
        <v>26.859478735278987</v>
      </c>
      <c r="N9" s="19">
        <v>29.771318733630313</v>
      </c>
      <c r="O9" s="74">
        <v>32.530268071919444</v>
      </c>
      <c r="P9" s="12">
        <v>23.033601365293631</v>
      </c>
      <c r="Q9" s="51">
        <f t="shared" si="0"/>
        <v>26.633257866336461</v>
      </c>
      <c r="R9" s="114">
        <f>Table10[[#This Row],[Unadjusted]]*0.84</f>
        <v>22.371936607722628</v>
      </c>
    </row>
    <row r="10" spans="1:18">
      <c r="A10" s="9"/>
      <c r="B10" s="1" t="s">
        <v>13</v>
      </c>
      <c r="C10" s="1" t="s">
        <v>12</v>
      </c>
      <c r="D10" s="1" t="s">
        <v>1585</v>
      </c>
      <c r="E10" s="19">
        <v>30.76</v>
      </c>
      <c r="F10" s="12">
        <v>35.4</v>
      </c>
      <c r="G10" s="49">
        <v>36.58</v>
      </c>
      <c r="H10" s="42">
        <v>41.3</v>
      </c>
      <c r="I10" s="17">
        <v>34.174106390363782</v>
      </c>
      <c r="J10" s="12">
        <v>31.43</v>
      </c>
      <c r="K10" s="19">
        <v>26.592818803929248</v>
      </c>
      <c r="L10" s="19">
        <v>29.599893302895026</v>
      </c>
      <c r="M10" s="19">
        <v>40.412051084929068</v>
      </c>
      <c r="N10" s="19">
        <v>35.519951201131008</v>
      </c>
      <c r="O10" s="74">
        <v>37.201611567170424</v>
      </c>
      <c r="P10" s="12">
        <v>30.157535121836599</v>
      </c>
      <c r="Q10" s="51">
        <f t="shared" si="0"/>
        <v>34.093997289354597</v>
      </c>
      <c r="R10" s="114">
        <f>Table10[[#This Row],[Unadjusted]]*0.84</f>
        <v>28.63895772305786</v>
      </c>
    </row>
    <row r="11" spans="1:18">
      <c r="A11" s="9"/>
      <c r="B11" s="1" t="s">
        <v>1592</v>
      </c>
      <c r="C11" s="1" t="s">
        <v>23</v>
      </c>
      <c r="D11" s="1" t="s">
        <v>1585</v>
      </c>
      <c r="E11" s="19">
        <v>29.37</v>
      </c>
      <c r="F11" s="12">
        <v>34.11</v>
      </c>
      <c r="G11" s="49">
        <v>30.75</v>
      </c>
      <c r="H11" s="42">
        <v>32.869999999999997</v>
      </c>
      <c r="I11" s="17">
        <v>25.640811561146524</v>
      </c>
      <c r="J11" s="12">
        <v>28.3</v>
      </c>
      <c r="K11" s="19">
        <v>23.562997064424103</v>
      </c>
      <c r="L11" s="19">
        <v>24.21070563715746</v>
      </c>
      <c r="M11" s="19">
        <v>33.311514595369445</v>
      </c>
      <c r="N11" s="19">
        <v>29.786512873412168</v>
      </c>
      <c r="O11" s="74">
        <v>36.7921276754019</v>
      </c>
      <c r="P11" s="12">
        <v>23.655192284795152</v>
      </c>
      <c r="Q11" s="51">
        <f t="shared" si="0"/>
        <v>29.363321807642226</v>
      </c>
      <c r="R11" s="114">
        <f>Table10[[#This Row],[Unadjusted]]*0.84</f>
        <v>24.665190318419469</v>
      </c>
    </row>
    <row r="12" spans="1:18" hidden="1">
      <c r="A12" s="9"/>
      <c r="B12" s="1" t="s">
        <v>1593</v>
      </c>
      <c r="C12" s="1" t="s">
        <v>1594</v>
      </c>
      <c r="D12" s="1" t="s">
        <v>1585</v>
      </c>
      <c r="E12" s="19">
        <v>33.75</v>
      </c>
      <c r="F12" s="12">
        <v>32.74</v>
      </c>
      <c r="G12" s="49">
        <v>33.369999999999997</v>
      </c>
      <c r="H12" s="42">
        <v>32.770000000000003</v>
      </c>
      <c r="I12" s="17">
        <v>29.060383251940479</v>
      </c>
      <c r="J12" s="12">
        <v>27.55</v>
      </c>
      <c r="K12" s="19">
        <v>26.002291290634535</v>
      </c>
      <c r="L12" s="19">
        <v>23.863089596309759</v>
      </c>
      <c r="M12" s="19">
        <v>33.557204930430558</v>
      </c>
      <c r="N12" s="19">
        <v>32.194307817434435</v>
      </c>
      <c r="O12" s="74">
        <v>41.70386578378573</v>
      </c>
      <c r="P12" s="12">
        <v>29.438520826306327</v>
      </c>
      <c r="Q12" s="51">
        <f t="shared" si="0"/>
        <v>31.333305291403487</v>
      </c>
      <c r="R12" s="114">
        <f>Table10[[#This Row],[Unadjusted]]*0.84</f>
        <v>26.319976444778927</v>
      </c>
    </row>
    <row r="13" spans="1:18" hidden="1">
      <c r="A13" s="9"/>
      <c r="B13" s="1" t="s">
        <v>32</v>
      </c>
      <c r="C13" s="1" t="s">
        <v>31</v>
      </c>
      <c r="D13" s="1" t="s">
        <v>1585</v>
      </c>
      <c r="E13" s="19">
        <v>32.44</v>
      </c>
      <c r="F13" s="12">
        <v>30.81</v>
      </c>
      <c r="G13" s="49">
        <v>29.36</v>
      </c>
      <c r="H13" s="42">
        <v>33.36</v>
      </c>
      <c r="I13" s="17">
        <v>26.483098891841173</v>
      </c>
      <c r="J13" s="12">
        <v>26.29</v>
      </c>
      <c r="K13" s="19">
        <v>23.541952960773767</v>
      </c>
      <c r="L13" s="19">
        <v>21.407213578498109</v>
      </c>
      <c r="M13" s="19">
        <v>30.734815090407977</v>
      </c>
      <c r="N13" s="19">
        <v>27.493983020593202</v>
      </c>
      <c r="O13" s="74">
        <v>36.687936909456781</v>
      </c>
      <c r="P13" s="12">
        <v>24.01606651717589</v>
      </c>
      <c r="Q13" s="51">
        <f t="shared" si="0"/>
        <v>28.552088914062239</v>
      </c>
      <c r="R13" s="114">
        <f>Table10[[#This Row],[Unadjusted]]*0.84</f>
        <v>23.983754687812279</v>
      </c>
    </row>
    <row r="14" spans="1:18" hidden="1">
      <c r="A14" s="9"/>
      <c r="B14" s="1" t="s">
        <v>44</v>
      </c>
      <c r="C14" s="1" t="s">
        <v>43</v>
      </c>
      <c r="D14" s="1" t="s">
        <v>1595</v>
      </c>
      <c r="E14" s="19">
        <v>30.25</v>
      </c>
      <c r="F14" s="12">
        <v>24.01</v>
      </c>
      <c r="G14" s="49">
        <v>25.21</v>
      </c>
      <c r="H14" s="42">
        <v>19.260000000000002</v>
      </c>
      <c r="I14" s="17">
        <v>20.915289917945895</v>
      </c>
      <c r="J14" s="12">
        <v>18.43</v>
      </c>
      <c r="K14" s="10">
        <v>18.255103821668094</v>
      </c>
      <c r="L14" s="19">
        <v>17.53634861155988</v>
      </c>
      <c r="M14" s="10">
        <v>19.921825111997553</v>
      </c>
      <c r="N14" s="19">
        <v>24.586923764675106</v>
      </c>
      <c r="O14" s="74">
        <v>30.462579541231044</v>
      </c>
      <c r="P14" s="12">
        <v>22.541683170282418</v>
      </c>
      <c r="Q14" s="51">
        <f t="shared" si="0"/>
        <v>22.614979494946663</v>
      </c>
      <c r="R14" s="114">
        <f>Table10[[#This Row],[Unadjusted]]*0.84</f>
        <v>18.996582775755197</v>
      </c>
    </row>
    <row r="15" spans="1:18" hidden="1">
      <c r="A15" s="9"/>
      <c r="B15" s="1" t="s">
        <v>102</v>
      </c>
      <c r="C15" s="1" t="s">
        <v>99</v>
      </c>
      <c r="D15" s="1" t="s">
        <v>1595</v>
      </c>
      <c r="E15" s="19">
        <v>25.15</v>
      </c>
      <c r="F15" s="12">
        <v>22.72</v>
      </c>
      <c r="G15" s="49">
        <v>23.68</v>
      </c>
      <c r="H15" s="42">
        <v>23.31</v>
      </c>
      <c r="I15" s="17">
        <v>16.40931595122558</v>
      </c>
      <c r="J15" s="12">
        <v>19.66</v>
      </c>
      <c r="K15" s="19">
        <v>15.691690484211437</v>
      </c>
      <c r="L15" s="19">
        <v>15.464920725505467</v>
      </c>
      <c r="M15" s="10">
        <v>19.969768768919625</v>
      </c>
      <c r="N15" s="19">
        <v>19.794491690131785</v>
      </c>
      <c r="O15" s="74">
        <v>25.810287585922097</v>
      </c>
      <c r="P15" s="12">
        <v>20.861607854802227</v>
      </c>
      <c r="Q15" s="51">
        <f t="shared" si="0"/>
        <v>20.710173588393189</v>
      </c>
      <c r="R15" s="114">
        <f>Table10[[#This Row],[Unadjusted]]*0.84</f>
        <v>17.396545814250278</v>
      </c>
    </row>
    <row r="16" spans="1:18" hidden="1">
      <c r="A16" s="9"/>
      <c r="B16" s="1" t="s">
        <v>97</v>
      </c>
      <c r="C16" s="1" t="s">
        <v>1596</v>
      </c>
      <c r="D16" s="1" t="s">
        <v>1585</v>
      </c>
      <c r="E16" s="19">
        <v>33.17</v>
      </c>
      <c r="F16" s="12">
        <v>32.229999999999997</v>
      </c>
      <c r="G16" s="49">
        <v>31.99</v>
      </c>
      <c r="H16" s="42">
        <v>29.83</v>
      </c>
      <c r="I16" s="17">
        <v>26.801253996185967</v>
      </c>
      <c r="J16" s="12">
        <v>25.15</v>
      </c>
      <c r="K16" s="19">
        <v>20.065662965898227</v>
      </c>
      <c r="L16" s="19">
        <v>21.626649466634216</v>
      </c>
      <c r="M16" s="19">
        <v>31.844480551700808</v>
      </c>
      <c r="N16" s="19">
        <v>32.17091266063467</v>
      </c>
      <c r="O16" s="74">
        <v>23.129132689779333</v>
      </c>
      <c r="P16" s="12">
        <v>28.736789178251641</v>
      </c>
      <c r="Q16" s="51">
        <f t="shared" si="0"/>
        <v>28.062073459090403</v>
      </c>
      <c r="R16" s="114">
        <f>Table10[[#This Row],[Unadjusted]]*0.84</f>
        <v>23.572141705635939</v>
      </c>
    </row>
    <row r="17" spans="1:20" hidden="1">
      <c r="A17" s="9"/>
      <c r="B17" s="1" t="s">
        <v>26</v>
      </c>
      <c r="C17" s="1" t="s">
        <v>96</v>
      </c>
      <c r="D17" s="1" t="s">
        <v>1585</v>
      </c>
      <c r="E17" s="19">
        <v>26.93</v>
      </c>
      <c r="F17" s="12">
        <v>26.29</v>
      </c>
      <c r="G17" s="49">
        <v>25.38</v>
      </c>
      <c r="H17" s="42">
        <v>23.85</v>
      </c>
      <c r="I17" s="17">
        <v>22.649205184762813</v>
      </c>
      <c r="J17" s="12">
        <v>20.420000000000002</v>
      </c>
      <c r="K17" s="19">
        <v>17.201136773653651</v>
      </c>
      <c r="L17" s="19">
        <v>20.501278654365322</v>
      </c>
      <c r="M17" s="19">
        <v>23.612016769197101</v>
      </c>
      <c r="N17" s="19">
        <v>27.079768359676255</v>
      </c>
      <c r="O17" s="74">
        <v>24.602321091812836</v>
      </c>
      <c r="P17" s="12">
        <v>23.67808866408971</v>
      </c>
      <c r="Q17" s="51">
        <f t="shared" si="0"/>
        <v>23.516151291463146</v>
      </c>
      <c r="R17" s="114">
        <f>Table10[[#This Row],[Unadjusted]]*0.84</f>
        <v>19.75356708482904</v>
      </c>
    </row>
    <row r="18" spans="1:20" hidden="1">
      <c r="B18" s="1" t="s">
        <v>46</v>
      </c>
      <c r="C18" s="1" t="s">
        <v>101</v>
      </c>
      <c r="D18" s="1" t="s">
        <v>1585</v>
      </c>
      <c r="E18" s="19">
        <v>40.71</v>
      </c>
      <c r="F18" s="12">
        <v>32.409999999999997</v>
      </c>
      <c r="G18" s="50" t="s">
        <v>1590</v>
      </c>
      <c r="H18" s="42">
        <v>35.07</v>
      </c>
      <c r="I18" s="17">
        <v>34.312247942899376</v>
      </c>
      <c r="J18" s="12">
        <v>33.74</v>
      </c>
      <c r="K18" s="19">
        <v>22.788974277677653</v>
      </c>
      <c r="L18" s="19">
        <v>28.639971213731705</v>
      </c>
      <c r="M18" s="19">
        <v>37.319717149662353</v>
      </c>
      <c r="N18" s="19">
        <v>34.64582784609842</v>
      </c>
      <c r="O18" s="74" t="s">
        <v>1590</v>
      </c>
      <c r="P18" s="19" t="s">
        <v>1590</v>
      </c>
      <c r="Q18" s="51">
        <f t="shared" si="0"/>
        <v>33.292970936674386</v>
      </c>
      <c r="R18" s="114">
        <f>Table10[[#This Row],[Unadjusted]]*0.84</f>
        <v>27.966095586806485</v>
      </c>
    </row>
    <row r="19" spans="1:20" hidden="1">
      <c r="A19" s="9"/>
      <c r="B19" s="1" t="s">
        <v>107</v>
      </c>
      <c r="C19" s="1" t="s">
        <v>104</v>
      </c>
      <c r="D19" s="1" t="s">
        <v>1585</v>
      </c>
      <c r="E19" s="19">
        <v>35.04</v>
      </c>
      <c r="F19" s="12">
        <v>31.98</v>
      </c>
      <c r="G19" s="49">
        <v>33.71</v>
      </c>
      <c r="H19" s="42">
        <v>30.04</v>
      </c>
      <c r="I19" s="17">
        <v>26.394036879146508</v>
      </c>
      <c r="J19" s="12">
        <v>28.57</v>
      </c>
      <c r="K19" s="10">
        <v>20.986918839660095</v>
      </c>
      <c r="L19" s="19">
        <v>23.788239060832581</v>
      </c>
      <c r="M19" s="19">
        <v>30.477695571274356</v>
      </c>
      <c r="N19" s="39" t="s">
        <v>1591</v>
      </c>
      <c r="O19" s="74">
        <v>36.80947297900466</v>
      </c>
      <c r="P19" s="12">
        <v>25.234203594243073</v>
      </c>
      <c r="Q19" s="51">
        <f t="shared" si="0"/>
        <v>29.366415174923755</v>
      </c>
      <c r="R19" s="114">
        <f>Table10[[#This Row],[Unadjusted]]*0.84</f>
        <v>24.667788746935955</v>
      </c>
    </row>
    <row r="20" spans="1:20" hidden="1">
      <c r="A20" s="9"/>
      <c r="B20" s="1" t="s">
        <v>84</v>
      </c>
      <c r="C20" s="1" t="s">
        <v>1597</v>
      </c>
      <c r="D20" s="1" t="s">
        <v>1585</v>
      </c>
      <c r="E20" s="19">
        <v>31.27</v>
      </c>
      <c r="F20" s="12">
        <v>29.05</v>
      </c>
      <c r="G20" s="49">
        <v>26.15</v>
      </c>
      <c r="H20" s="42">
        <v>27.14</v>
      </c>
      <c r="I20" s="17">
        <v>30.102608760314119</v>
      </c>
      <c r="J20" s="12">
        <v>26.81</v>
      </c>
      <c r="K20" s="19">
        <v>22.409149990094161</v>
      </c>
      <c r="L20" s="19">
        <v>23.174131049884291</v>
      </c>
      <c r="M20" s="19">
        <v>31.297764986105417</v>
      </c>
      <c r="N20" s="19">
        <v>34.006596061168288</v>
      </c>
      <c r="O20" s="74">
        <v>34.045843176180625</v>
      </c>
      <c r="P20" s="12">
        <v>26.60919369234978</v>
      </c>
      <c r="Q20" s="51">
        <f t="shared" si="0"/>
        <v>28.505440643008058</v>
      </c>
      <c r="R20" s="114">
        <f>Table10[[#This Row],[Unadjusted]]*0.84</f>
        <v>23.944570140126768</v>
      </c>
    </row>
    <row r="21" spans="1:20" hidden="1">
      <c r="A21" s="9"/>
      <c r="B21" s="1" t="s">
        <v>80</v>
      </c>
      <c r="C21" s="1" t="s">
        <v>109</v>
      </c>
      <c r="D21" s="1" t="s">
        <v>1585</v>
      </c>
      <c r="E21" s="19">
        <v>23.1</v>
      </c>
      <c r="F21" s="12">
        <v>22.84</v>
      </c>
      <c r="G21" s="49">
        <v>22.36</v>
      </c>
      <c r="H21" s="42">
        <v>20.09</v>
      </c>
      <c r="I21" s="17">
        <v>18.419465998957392</v>
      </c>
      <c r="J21" s="12">
        <v>18.62</v>
      </c>
      <c r="K21" s="19">
        <v>17.056341270153887</v>
      </c>
      <c r="L21" s="19">
        <v>16.500141523490893</v>
      </c>
      <c r="M21" s="19">
        <v>20.932933382953156</v>
      </c>
      <c r="N21" s="19">
        <v>23.036726364017227</v>
      </c>
      <c r="O21" s="74">
        <v>25.809647163909776</v>
      </c>
      <c r="P21" s="12">
        <v>18.799117687897787</v>
      </c>
      <c r="Q21" s="51">
        <f t="shared" si="0"/>
        <v>20.630364449281679</v>
      </c>
      <c r="R21" s="114">
        <f>Table10[[#This Row],[Unadjusted]]*0.84</f>
        <v>17.32950613739661</v>
      </c>
    </row>
    <row r="22" spans="1:20" hidden="1">
      <c r="A22" s="9"/>
      <c r="B22" s="1" t="s">
        <v>49</v>
      </c>
      <c r="C22" s="1" t="s">
        <v>111</v>
      </c>
      <c r="D22" s="1" t="s">
        <v>1585</v>
      </c>
      <c r="E22" s="19">
        <v>39.76</v>
      </c>
      <c r="F22" s="12">
        <v>33.520000000000003</v>
      </c>
      <c r="G22" s="49">
        <v>34.29</v>
      </c>
      <c r="H22" s="43">
        <v>34.17</v>
      </c>
      <c r="I22" s="17">
        <v>35.303101294068817</v>
      </c>
      <c r="J22" s="12">
        <v>33.96</v>
      </c>
      <c r="K22" s="19">
        <v>27.618838466874532</v>
      </c>
      <c r="L22" s="19">
        <v>33.063416099711013</v>
      </c>
      <c r="M22" s="19">
        <v>38.424836620773313</v>
      </c>
      <c r="N22" s="19">
        <v>36.676112653707158</v>
      </c>
      <c r="O22" s="74">
        <v>32.568508547753233</v>
      </c>
      <c r="P22" s="12">
        <v>35.305660048003169</v>
      </c>
      <c r="Q22" s="51">
        <f t="shared" si="0"/>
        <v>34.555039477574276</v>
      </c>
      <c r="R22" s="114">
        <f>Table10[[#This Row],[Unadjusted]]*0.84</f>
        <v>29.026233161162391</v>
      </c>
    </row>
    <row r="23" spans="1:20" hidden="1">
      <c r="B23" s="1" t="s">
        <v>52</v>
      </c>
      <c r="C23" s="1" t="s">
        <v>113</v>
      </c>
      <c r="D23" s="1" t="s">
        <v>1585</v>
      </c>
      <c r="E23" s="19">
        <v>39.19</v>
      </c>
      <c r="F23" s="12">
        <v>31.86</v>
      </c>
      <c r="G23" s="49">
        <v>34.33</v>
      </c>
      <c r="H23" s="42">
        <v>29.42</v>
      </c>
      <c r="I23" s="17">
        <v>32.234864637048972</v>
      </c>
      <c r="J23" s="12">
        <v>28.76</v>
      </c>
      <c r="K23" s="19">
        <v>25.786372333471625</v>
      </c>
      <c r="L23" s="19">
        <v>25.008288431459366</v>
      </c>
      <c r="M23" s="19">
        <v>33.101075354194485</v>
      </c>
      <c r="N23" s="50" t="s">
        <v>1590</v>
      </c>
      <c r="O23" s="74">
        <v>37.363463933896561</v>
      </c>
      <c r="P23" s="19" t="s">
        <v>1590</v>
      </c>
      <c r="Q23" s="51">
        <f t="shared" si="0"/>
        <v>31.705406469007109</v>
      </c>
      <c r="R23" s="114">
        <f>Table10[[#This Row],[Unadjusted]]*0.84</f>
        <v>26.632541433965969</v>
      </c>
    </row>
    <row r="24" spans="1:20" hidden="1">
      <c r="A24" s="9"/>
      <c r="B24" s="1" t="s">
        <v>1598</v>
      </c>
      <c r="C24" s="1" t="s">
        <v>115</v>
      </c>
      <c r="D24" s="1" t="s">
        <v>1585</v>
      </c>
      <c r="E24" s="19">
        <v>30.69</v>
      </c>
      <c r="F24" s="12">
        <v>29.65</v>
      </c>
      <c r="G24" s="49">
        <v>29.77</v>
      </c>
      <c r="H24" s="43">
        <v>26.16</v>
      </c>
      <c r="I24" s="17">
        <v>24.170432605298533</v>
      </c>
      <c r="J24" s="12">
        <v>22.02</v>
      </c>
      <c r="K24" s="19">
        <v>20.863733486503357</v>
      </c>
      <c r="L24" s="19">
        <v>20.746125651847613</v>
      </c>
      <c r="M24" s="19">
        <v>27.283807160759313</v>
      </c>
      <c r="N24" s="19">
        <v>29.027495240358917</v>
      </c>
      <c r="O24" s="74">
        <v>32.384158499369725</v>
      </c>
      <c r="P24" s="12">
        <v>26.677310124701496</v>
      </c>
      <c r="Q24" s="51">
        <f t="shared" si="0"/>
        <v>26.620255230736579</v>
      </c>
      <c r="R24" s="114">
        <f>Table10[[#This Row],[Unadjusted]]*0.84</f>
        <v>22.361014393818724</v>
      </c>
    </row>
    <row r="25" spans="1:20" hidden="1">
      <c r="A25" s="9"/>
      <c r="B25" s="1" t="s">
        <v>122</v>
      </c>
      <c r="C25" s="1" t="s">
        <v>117</v>
      </c>
      <c r="D25" s="1" t="s">
        <v>1585</v>
      </c>
      <c r="E25" s="19">
        <v>30.06</v>
      </c>
      <c r="F25" s="12">
        <v>34.94</v>
      </c>
      <c r="G25" s="49">
        <v>30.81</v>
      </c>
      <c r="H25" s="42">
        <v>27.49</v>
      </c>
      <c r="I25" s="17">
        <v>25.029387178345605</v>
      </c>
      <c r="J25" s="12">
        <v>27.06</v>
      </c>
      <c r="K25" s="19">
        <v>22.596927647607867</v>
      </c>
      <c r="L25" s="19">
        <v>25.397761775877129</v>
      </c>
      <c r="M25" s="19">
        <v>32.854460103215374</v>
      </c>
      <c r="N25" s="19">
        <v>29.782377580772806</v>
      </c>
      <c r="O25" s="74">
        <v>31.994975063893431</v>
      </c>
      <c r="P25" s="12">
        <v>28.019358854895387</v>
      </c>
      <c r="Q25" s="51">
        <f t="shared" si="0"/>
        <v>28.836270683717299</v>
      </c>
      <c r="R25" s="114">
        <f>Table10[[#This Row],[Unadjusted]]*0.84</f>
        <v>24.22246737432253</v>
      </c>
    </row>
    <row r="26" spans="1:20" hidden="1">
      <c r="A26" s="9"/>
      <c r="B26" s="1" t="s">
        <v>1599</v>
      </c>
      <c r="C26" s="1" t="s">
        <v>1600</v>
      </c>
      <c r="D26" s="1" t="s">
        <v>1585</v>
      </c>
      <c r="E26" s="11" t="s">
        <v>1590</v>
      </c>
      <c r="F26" s="12">
        <v>37.67</v>
      </c>
      <c r="G26" s="49">
        <v>36.32</v>
      </c>
      <c r="H26" s="42">
        <v>33.32</v>
      </c>
      <c r="I26" s="17">
        <v>33.416127209179919</v>
      </c>
      <c r="J26" s="12">
        <v>31.5</v>
      </c>
      <c r="K26" s="19">
        <v>29.137282972530553</v>
      </c>
      <c r="L26" s="19">
        <v>30.646924585932275</v>
      </c>
      <c r="M26" s="19">
        <v>35.868106002331615</v>
      </c>
      <c r="N26" s="19">
        <v>37.170413973584992</v>
      </c>
      <c r="O26" s="74">
        <v>39.381679821299016</v>
      </c>
      <c r="P26" s="12">
        <v>36.334955094271287</v>
      </c>
      <c r="Q26" s="51">
        <f t="shared" si="0"/>
        <v>34.615044514466334</v>
      </c>
      <c r="R26" s="114">
        <f>Table10[[#This Row],[Unadjusted]]*0.84</f>
        <v>29.076637392151721</v>
      </c>
    </row>
    <row r="27" spans="1:20" hidden="1">
      <c r="A27" s="9"/>
      <c r="B27" s="1" t="s">
        <v>1601</v>
      </c>
      <c r="C27" s="1" t="s">
        <v>1602</v>
      </c>
      <c r="D27" s="1" t="s">
        <v>1585</v>
      </c>
      <c r="E27" s="11" t="s">
        <v>1590</v>
      </c>
      <c r="F27" s="12">
        <v>37.409999999999997</v>
      </c>
      <c r="G27" s="49">
        <v>32.68</v>
      </c>
      <c r="H27" s="42">
        <v>36.47</v>
      </c>
      <c r="I27" s="17">
        <v>32.045104231216015</v>
      </c>
      <c r="J27" s="12">
        <v>31.32</v>
      </c>
      <c r="K27" s="19">
        <v>30.069879179214784</v>
      </c>
      <c r="L27" s="19">
        <v>31.445628724671685</v>
      </c>
      <c r="M27" s="19">
        <v>38.633493957965406</v>
      </c>
      <c r="N27" s="19">
        <v>34.911709821960926</v>
      </c>
      <c r="O27" s="74">
        <v>37.107295606843898</v>
      </c>
      <c r="P27" s="12">
        <v>35.238359602694743</v>
      </c>
      <c r="Q27" s="51">
        <f t="shared" si="0"/>
        <v>34.30286101132431</v>
      </c>
      <c r="R27" s="114">
        <f>Table10[[#This Row],[Unadjusted]]*0.84</f>
        <v>28.81440324951242</v>
      </c>
      <c r="T27" s="114">
        <f>AVERAGE(R26:R28)</f>
        <v>28.91664201592226</v>
      </c>
    </row>
    <row r="28" spans="1:20" hidden="1">
      <c r="A28" s="9"/>
      <c r="B28" s="1" t="s">
        <v>1603</v>
      </c>
      <c r="C28" s="1" t="s">
        <v>1604</v>
      </c>
      <c r="D28" s="1" t="s">
        <v>1585</v>
      </c>
      <c r="E28" s="11" t="s">
        <v>1590</v>
      </c>
      <c r="F28" s="12">
        <v>38.53</v>
      </c>
      <c r="G28" s="49">
        <v>31.96</v>
      </c>
      <c r="H28" s="42">
        <v>35.81</v>
      </c>
      <c r="I28" s="17">
        <v>33.129644795874029</v>
      </c>
      <c r="J28" s="12">
        <v>28.06</v>
      </c>
      <c r="K28" s="19">
        <v>28.631539604254161</v>
      </c>
      <c r="L28" s="19">
        <v>29.784461549918859</v>
      </c>
      <c r="M28" s="19">
        <v>36.789901987542883</v>
      </c>
      <c r="N28" s="19">
        <v>38.20156152107679</v>
      </c>
      <c r="O28" s="74">
        <v>41.451164556965622</v>
      </c>
      <c r="P28" s="12">
        <v>35.565701540473647</v>
      </c>
      <c r="Q28" s="51">
        <f t="shared" si="0"/>
        <v>34.355815959646002</v>
      </c>
      <c r="R28" s="114">
        <f>Table10[[#This Row],[Unadjusted]]*0.84</f>
        <v>28.85888540610264</v>
      </c>
    </row>
    <row r="29" spans="1:20" hidden="1">
      <c r="A29" s="9"/>
      <c r="B29" s="1" t="s">
        <v>149</v>
      </c>
      <c r="C29" s="1" t="s">
        <v>148</v>
      </c>
      <c r="D29" s="1" t="s">
        <v>1585</v>
      </c>
      <c r="E29" s="19">
        <v>48.17</v>
      </c>
      <c r="F29" s="12">
        <v>39.74</v>
      </c>
      <c r="G29" s="49">
        <v>45.06</v>
      </c>
      <c r="H29" s="42">
        <v>43.4</v>
      </c>
      <c r="I29" s="17">
        <v>40.250779069477595</v>
      </c>
      <c r="J29" s="12">
        <v>39.22</v>
      </c>
      <c r="K29" s="19">
        <v>35.401075524391928</v>
      </c>
      <c r="L29" s="19">
        <v>39.091795292023797</v>
      </c>
      <c r="M29" s="19">
        <v>44.329244665003444</v>
      </c>
      <c r="N29" s="19">
        <v>46.67340826642878</v>
      </c>
      <c r="O29" s="74">
        <v>54.164342774875003</v>
      </c>
      <c r="P29" s="12">
        <v>40.00118479747703</v>
      </c>
      <c r="Q29" s="51">
        <f t="shared" si="0"/>
        <v>42.958485865806466</v>
      </c>
      <c r="R29" s="114">
        <f>Table10[[#This Row],[Unadjusted]]*0.84</f>
        <v>36.085128127277429</v>
      </c>
    </row>
    <row r="30" spans="1:20" hidden="1">
      <c r="A30" s="9"/>
      <c r="B30" s="1" t="s">
        <v>1605</v>
      </c>
      <c r="C30" s="1" t="s">
        <v>1606</v>
      </c>
      <c r="D30" s="1" t="s">
        <v>1585</v>
      </c>
      <c r="E30" s="19">
        <v>27.94</v>
      </c>
      <c r="F30" s="12">
        <v>27.1</v>
      </c>
      <c r="G30" s="49">
        <v>26.25</v>
      </c>
      <c r="H30" s="42">
        <v>24.72</v>
      </c>
      <c r="I30" s="17">
        <v>20.687610053542421</v>
      </c>
      <c r="J30" s="12">
        <v>21.61</v>
      </c>
      <c r="K30" s="19">
        <v>19.686859451753453</v>
      </c>
      <c r="L30" s="19">
        <v>18.000002980029922</v>
      </c>
      <c r="M30" s="19">
        <v>26.916442768168903</v>
      </c>
      <c r="N30" s="19">
        <v>28.964593244529421</v>
      </c>
      <c r="O30" s="74">
        <v>30.064723201436351</v>
      </c>
      <c r="P30" s="12">
        <v>32.783945041431416</v>
      </c>
      <c r="Q30" s="51">
        <f t="shared" si="0"/>
        <v>25.393681395074324</v>
      </c>
      <c r="R30" s="114">
        <f>Table10[[#This Row],[Unadjusted]]*0.84</f>
        <v>21.330692371862433</v>
      </c>
    </row>
    <row r="31" spans="1:20" hidden="1">
      <c r="A31" s="9"/>
      <c r="B31" s="1" t="s">
        <v>156</v>
      </c>
      <c r="C31" s="1" t="s">
        <v>144</v>
      </c>
      <c r="D31" s="1" t="s">
        <v>1585</v>
      </c>
      <c r="E31" s="19">
        <v>27.78</v>
      </c>
      <c r="F31" s="12">
        <v>29.54</v>
      </c>
      <c r="G31" s="49">
        <v>22.88</v>
      </c>
      <c r="H31" s="42">
        <v>25.91</v>
      </c>
      <c r="I31" s="17">
        <v>20.073734384297843</v>
      </c>
      <c r="J31" s="12">
        <v>20.69</v>
      </c>
      <c r="K31" s="19">
        <v>20.062083292040651</v>
      </c>
      <c r="L31" s="19">
        <v>18.140807965433506</v>
      </c>
      <c r="M31" s="19">
        <v>27.698972080908941</v>
      </c>
      <c r="N31" s="19">
        <v>25.986828156279476</v>
      </c>
      <c r="O31" s="74">
        <v>25.576533439252081</v>
      </c>
      <c r="P31" s="12">
        <v>26.368438646234612</v>
      </c>
      <c r="Q31" s="51">
        <f t="shared" si="0"/>
        <v>24.225616497037262</v>
      </c>
      <c r="R31" s="114">
        <f>Table10[[#This Row],[Unadjusted]]*0.84</f>
        <v>20.349517857511298</v>
      </c>
    </row>
    <row r="32" spans="1:20" hidden="1">
      <c r="A32" s="9"/>
      <c r="B32" s="1" t="s">
        <v>159</v>
      </c>
      <c r="C32" s="1" t="s">
        <v>147</v>
      </c>
      <c r="D32" s="1" t="s">
        <v>1585</v>
      </c>
      <c r="E32" s="19">
        <v>26.92</v>
      </c>
      <c r="F32" s="12">
        <v>29.43</v>
      </c>
      <c r="G32" s="49">
        <v>24.21</v>
      </c>
      <c r="H32" s="42">
        <v>25.6</v>
      </c>
      <c r="I32" s="17">
        <v>23.081725163596293</v>
      </c>
      <c r="J32" s="39" t="s">
        <v>1591</v>
      </c>
      <c r="K32" s="19">
        <v>19.277000475737658</v>
      </c>
      <c r="L32" s="19">
        <v>18.652797020484172</v>
      </c>
      <c r="M32" s="19">
        <v>26.223878893161409</v>
      </c>
      <c r="N32" s="19">
        <v>25.855912145416607</v>
      </c>
      <c r="O32" s="74">
        <v>27.974333449189242</v>
      </c>
      <c r="P32" s="12">
        <v>26.368438646229134</v>
      </c>
      <c r="Q32" s="51">
        <f t="shared" si="0"/>
        <v>24.872189617619497</v>
      </c>
      <c r="R32" s="114">
        <f>Table10[[#This Row],[Unadjusted]]*0.84</f>
        <v>20.892639278800377</v>
      </c>
    </row>
    <row r="33" spans="1:18" hidden="1">
      <c r="A33" s="9"/>
      <c r="B33" s="1" t="s">
        <v>162</v>
      </c>
      <c r="C33" s="1" t="s">
        <v>151</v>
      </c>
      <c r="D33" s="1" t="s">
        <v>1585</v>
      </c>
      <c r="E33" s="19">
        <v>27.08</v>
      </c>
      <c r="F33" s="12">
        <v>29.02</v>
      </c>
      <c r="G33" s="49">
        <v>25.15</v>
      </c>
      <c r="H33" s="42">
        <v>25.08</v>
      </c>
      <c r="I33" s="17">
        <v>22.201836704339961</v>
      </c>
      <c r="J33" s="12">
        <v>20.03</v>
      </c>
      <c r="K33" s="19">
        <v>19.621037128076551</v>
      </c>
      <c r="L33" s="19">
        <v>18.426866123744659</v>
      </c>
      <c r="M33" s="19">
        <v>26.490215163170078</v>
      </c>
      <c r="N33" s="19">
        <v>24.857677562592389</v>
      </c>
      <c r="O33" s="74">
        <v>24.736278734917679</v>
      </c>
      <c r="P33" s="12">
        <v>24.273367170923532</v>
      </c>
      <c r="Q33" s="51">
        <f t="shared" si="0"/>
        <v>23.913939882313738</v>
      </c>
      <c r="R33" s="114">
        <f>Table10[[#This Row],[Unadjusted]]*0.84</f>
        <v>20.087709501143539</v>
      </c>
    </row>
    <row r="34" spans="1:18" hidden="1">
      <c r="A34" s="9"/>
      <c r="B34" s="1" t="s">
        <v>124</v>
      </c>
      <c r="C34" s="1" t="s">
        <v>1607</v>
      </c>
      <c r="D34" s="1" t="s">
        <v>1585</v>
      </c>
      <c r="E34" s="19">
        <v>34.090000000000003</v>
      </c>
      <c r="F34" s="12">
        <v>36.479999999999997</v>
      </c>
      <c r="G34" s="49">
        <v>30.22</v>
      </c>
      <c r="H34" s="42">
        <v>31.29</v>
      </c>
      <c r="I34" s="17">
        <v>26.41646151938988</v>
      </c>
      <c r="J34" s="12">
        <v>22.04</v>
      </c>
      <c r="K34" s="19">
        <v>24.38310702320933</v>
      </c>
      <c r="L34" s="19">
        <v>22.691383522870186</v>
      </c>
      <c r="M34" s="19">
        <v>35.176002084569276</v>
      </c>
      <c r="N34" s="19">
        <v>26.543747373432812</v>
      </c>
      <c r="O34" s="74">
        <v>34.408600650394057</v>
      </c>
      <c r="P34" s="12">
        <v>31.147202902574609</v>
      </c>
      <c r="Q34" s="51">
        <f t="shared" si="0"/>
        <v>29.573875423036682</v>
      </c>
      <c r="R34" s="114">
        <f>Table10[[#This Row],[Unadjusted]]*0.84</f>
        <v>24.842055355350812</v>
      </c>
    </row>
    <row r="35" spans="1:18" hidden="1">
      <c r="A35" s="9"/>
      <c r="B35" s="1" t="s">
        <v>143</v>
      </c>
      <c r="C35" s="1" t="s">
        <v>158</v>
      </c>
      <c r="D35" s="1" t="s">
        <v>1595</v>
      </c>
      <c r="E35" s="19">
        <v>23.38</v>
      </c>
      <c r="F35" s="12">
        <v>22.88</v>
      </c>
      <c r="G35" s="49">
        <v>18.010000000000002</v>
      </c>
      <c r="H35" s="42">
        <v>17.440000000000001</v>
      </c>
      <c r="I35" s="17">
        <v>14.343161573349688</v>
      </c>
      <c r="J35" s="12">
        <v>14.94</v>
      </c>
      <c r="K35" s="19">
        <v>14.465932445290401</v>
      </c>
      <c r="L35" s="19">
        <v>13.856363500931099</v>
      </c>
      <c r="M35" s="19">
        <v>16.144075443606692</v>
      </c>
      <c r="N35" s="19">
        <v>19.670520556633544</v>
      </c>
      <c r="O35" s="74">
        <v>23.525963658029223</v>
      </c>
      <c r="P35" s="12">
        <v>20.606992089138718</v>
      </c>
      <c r="Q35" s="51">
        <f t="shared" si="0"/>
        <v>18.271917438914944</v>
      </c>
      <c r="R35" s="114">
        <f>Table10[[#This Row],[Unadjusted]]*0.84</f>
        <v>15.348410648688553</v>
      </c>
    </row>
    <row r="36" spans="1:18" hidden="1">
      <c r="A36" s="9"/>
      <c r="B36" s="1" t="s">
        <v>95</v>
      </c>
      <c r="C36" s="1" t="s">
        <v>161</v>
      </c>
      <c r="D36" s="1" t="s">
        <v>1595</v>
      </c>
      <c r="E36" s="19">
        <v>23.94</v>
      </c>
      <c r="F36" s="12">
        <v>22.38</v>
      </c>
      <c r="G36" s="49">
        <v>18.41</v>
      </c>
      <c r="H36" s="42">
        <v>18.84</v>
      </c>
      <c r="I36" s="17">
        <v>14.343517077281183</v>
      </c>
      <c r="J36" s="12">
        <v>13.28</v>
      </c>
      <c r="K36" s="19">
        <v>13.156537493309408</v>
      </c>
      <c r="L36" s="19">
        <v>12.420916155623535</v>
      </c>
      <c r="M36" s="19">
        <v>16.615698118822689</v>
      </c>
      <c r="N36" s="19">
        <v>19.39308738403107</v>
      </c>
      <c r="O36" s="74">
        <v>21.741993248278099</v>
      </c>
      <c r="P36" s="12">
        <v>20.836553652152357</v>
      </c>
      <c r="Q36" s="51">
        <f t="shared" si="0"/>
        <v>17.946525260791528</v>
      </c>
      <c r="R36" s="114">
        <f>Table10[[#This Row],[Unadjusted]]*0.84</f>
        <v>15.075081219064883</v>
      </c>
    </row>
    <row r="37" spans="1:18" hidden="1">
      <c r="A37" s="9"/>
      <c r="B37" s="1" t="s">
        <v>175</v>
      </c>
      <c r="C37" s="1" t="s">
        <v>164</v>
      </c>
      <c r="D37" s="1" t="s">
        <v>1585</v>
      </c>
      <c r="E37" s="19">
        <v>37.43</v>
      </c>
      <c r="F37" s="12">
        <v>29.29</v>
      </c>
      <c r="G37" s="49">
        <v>35.56</v>
      </c>
      <c r="H37" s="42">
        <v>29.72</v>
      </c>
      <c r="I37" s="17">
        <v>30.834728232579142</v>
      </c>
      <c r="J37" s="12">
        <v>28.46</v>
      </c>
      <c r="K37" s="19">
        <v>25.019834687806824</v>
      </c>
      <c r="L37" s="19">
        <v>27.180464816012531</v>
      </c>
      <c r="M37" s="19">
        <v>30.584660165260939</v>
      </c>
      <c r="N37" s="19">
        <v>35.547220173664314</v>
      </c>
      <c r="O37" s="74">
        <v>38.813741435807799</v>
      </c>
      <c r="P37" s="12">
        <v>31.000510736169055</v>
      </c>
      <c r="Q37" s="51">
        <f t="shared" ref="Q37:Q66" si="1">AVERAGE(E37:P37)</f>
        <v>31.620096687275051</v>
      </c>
      <c r="R37" s="114">
        <f>Table10[[#This Row],[Unadjusted]]*0.84</f>
        <v>26.560881217311042</v>
      </c>
    </row>
    <row r="38" spans="1:18" hidden="1">
      <c r="A38" s="9"/>
      <c r="B38" s="1" t="s">
        <v>167</v>
      </c>
      <c r="C38" s="1" t="s">
        <v>174</v>
      </c>
      <c r="D38" s="1" t="s">
        <v>1595</v>
      </c>
      <c r="E38" s="19">
        <v>23.61</v>
      </c>
      <c r="F38" s="12">
        <v>29.06</v>
      </c>
      <c r="G38" s="49">
        <v>20.32</v>
      </c>
      <c r="H38" s="42">
        <v>23.52</v>
      </c>
      <c r="I38" s="17">
        <v>22.018765554504121</v>
      </c>
      <c r="J38" s="12">
        <v>19.79</v>
      </c>
      <c r="K38" s="19">
        <v>18.83180807420284</v>
      </c>
      <c r="L38" s="19">
        <v>16.667842650311304</v>
      </c>
      <c r="M38" s="19">
        <v>25.973517939553648</v>
      </c>
      <c r="N38" s="19">
        <v>22.717980887426982</v>
      </c>
      <c r="O38" s="74">
        <v>20.647717731127823</v>
      </c>
      <c r="P38" s="12">
        <v>25.721888498842262</v>
      </c>
      <c r="Q38" s="51">
        <f t="shared" si="1"/>
        <v>22.406626777997417</v>
      </c>
      <c r="R38" s="114">
        <f>Table10[[#This Row],[Unadjusted]]*0.84</f>
        <v>18.821566493517828</v>
      </c>
    </row>
    <row r="39" spans="1:18" hidden="1">
      <c r="A39" s="9"/>
      <c r="B39" s="1" t="s">
        <v>170</v>
      </c>
      <c r="C39" s="1" t="s">
        <v>177</v>
      </c>
      <c r="D39" s="1" t="s">
        <v>1595</v>
      </c>
      <c r="E39" s="19">
        <v>22.2</v>
      </c>
      <c r="F39" s="12">
        <v>28.88</v>
      </c>
      <c r="G39" s="49">
        <v>22.55</v>
      </c>
      <c r="H39" s="42">
        <v>24.29</v>
      </c>
      <c r="I39" s="17">
        <v>22.100619701552628</v>
      </c>
      <c r="J39" s="12">
        <v>18.91</v>
      </c>
      <c r="K39" s="19">
        <v>18.243164341206583</v>
      </c>
      <c r="L39" s="19">
        <v>16.380412734678419</v>
      </c>
      <c r="M39" s="19">
        <v>24.31432633615945</v>
      </c>
      <c r="N39" s="19">
        <v>22.521571830763349</v>
      </c>
      <c r="O39" s="74">
        <v>20.07417001637949</v>
      </c>
      <c r="P39" s="12">
        <v>25.623650859757973</v>
      </c>
      <c r="Q39" s="51">
        <f t="shared" si="1"/>
        <v>22.17399298504149</v>
      </c>
      <c r="R39" s="114">
        <f>Table10[[#This Row],[Unadjusted]]*0.84</f>
        <v>18.62615410743485</v>
      </c>
    </row>
    <row r="40" spans="1:18" hidden="1">
      <c r="A40" s="9"/>
      <c r="B40" s="1" t="s">
        <v>173</v>
      </c>
      <c r="C40" s="1" t="s">
        <v>179</v>
      </c>
      <c r="D40" s="1" t="s">
        <v>1595</v>
      </c>
      <c r="E40" s="19">
        <v>23.73</v>
      </c>
      <c r="F40" s="12">
        <v>29.94</v>
      </c>
      <c r="G40" s="49">
        <v>21.03</v>
      </c>
      <c r="H40" s="42">
        <v>23.39</v>
      </c>
      <c r="I40" s="17">
        <v>22.612208120570045</v>
      </c>
      <c r="J40" s="12">
        <v>19.46</v>
      </c>
      <c r="K40" s="19">
        <v>18.636211673768276</v>
      </c>
      <c r="L40" s="19">
        <v>16.523510392609129</v>
      </c>
      <c r="M40" s="19">
        <v>23.925133244011473</v>
      </c>
      <c r="N40" s="19">
        <v>21.474056861890638</v>
      </c>
      <c r="O40" s="74">
        <v>20.279008485929111</v>
      </c>
      <c r="P40" s="12">
        <v>24.231950972811298</v>
      </c>
      <c r="Q40" s="51">
        <f t="shared" si="1"/>
        <v>22.102673312632501</v>
      </c>
      <c r="R40" s="114">
        <f>Table10[[#This Row],[Unadjusted]]*0.84</f>
        <v>18.566245582611298</v>
      </c>
    </row>
    <row r="41" spans="1:18" hidden="1">
      <c r="A41" s="9"/>
      <c r="B41" s="1" t="s">
        <v>42</v>
      </c>
      <c r="C41" s="1" t="s">
        <v>168</v>
      </c>
      <c r="D41" s="1" t="s">
        <v>1595</v>
      </c>
      <c r="E41" s="19">
        <v>25.49</v>
      </c>
      <c r="F41" s="12">
        <v>30.82</v>
      </c>
      <c r="G41" s="49">
        <v>23.94</v>
      </c>
      <c r="H41" s="42">
        <v>25.28</v>
      </c>
      <c r="I41" s="17">
        <v>19.849138636198983</v>
      </c>
      <c r="J41" s="53">
        <v>21.16</v>
      </c>
      <c r="K41" s="10" t="s">
        <v>1590</v>
      </c>
      <c r="L41" s="19">
        <v>17.587796290316845</v>
      </c>
      <c r="M41" s="19">
        <v>25.50492083974288</v>
      </c>
      <c r="N41" s="19">
        <v>24.418256215058541</v>
      </c>
      <c r="O41" s="74">
        <v>24.771732148618945</v>
      </c>
      <c r="P41" s="12">
        <v>23.966181363897647</v>
      </c>
      <c r="Q41" s="51">
        <f t="shared" si="1"/>
        <v>23.889820499439441</v>
      </c>
      <c r="R41" s="114">
        <f>Table10[[#This Row],[Unadjusted]]*0.84</f>
        <v>20.067449219529131</v>
      </c>
    </row>
    <row r="42" spans="1:18" hidden="1">
      <c r="A42" s="9"/>
      <c r="B42" s="1" t="s">
        <v>120</v>
      </c>
      <c r="C42" s="1" t="s">
        <v>180</v>
      </c>
      <c r="D42" s="1" t="s">
        <v>1585</v>
      </c>
      <c r="E42" s="19">
        <v>41.4</v>
      </c>
      <c r="F42" s="12">
        <v>43.27</v>
      </c>
      <c r="G42" s="49">
        <v>33.99</v>
      </c>
      <c r="H42" s="42">
        <v>37.24</v>
      </c>
      <c r="I42" s="50" t="s">
        <v>1590</v>
      </c>
      <c r="J42" s="12">
        <v>35.880000000000003</v>
      </c>
      <c r="K42" s="19">
        <v>32.085698939648452</v>
      </c>
      <c r="L42" s="19">
        <v>32.329498621767485</v>
      </c>
      <c r="M42" s="19">
        <v>46.639405021845917</v>
      </c>
      <c r="N42" s="19">
        <v>39.642680571798238</v>
      </c>
      <c r="O42" s="74">
        <v>41.644694176322204</v>
      </c>
      <c r="P42" s="12">
        <v>41.850894305718853</v>
      </c>
      <c r="Q42" s="51">
        <f t="shared" si="1"/>
        <v>38.724806512463736</v>
      </c>
      <c r="R42" s="114">
        <f>Table10[[#This Row],[Unadjusted]]*0.84</f>
        <v>32.52883747046954</v>
      </c>
    </row>
    <row r="43" spans="1:18" hidden="1">
      <c r="A43" s="9"/>
      <c r="B43" s="1" t="s">
        <v>127</v>
      </c>
      <c r="C43" s="1" t="s">
        <v>182</v>
      </c>
      <c r="D43" s="1" t="s">
        <v>1595</v>
      </c>
      <c r="E43" s="19">
        <v>23.34</v>
      </c>
      <c r="F43" s="12">
        <v>30.84</v>
      </c>
      <c r="G43" s="49">
        <v>22.45</v>
      </c>
      <c r="H43" s="42">
        <v>26.88</v>
      </c>
      <c r="I43" s="17">
        <v>25.109382018290567</v>
      </c>
      <c r="J43" s="12">
        <v>22.22</v>
      </c>
      <c r="K43" s="19">
        <v>21.531415660860937</v>
      </c>
      <c r="L43" s="19">
        <v>18.820516055328167</v>
      </c>
      <c r="M43" s="19">
        <v>27.322740038706442</v>
      </c>
      <c r="N43" s="19">
        <v>21.934519064896769</v>
      </c>
      <c r="O43" s="74">
        <v>20.564251581693181</v>
      </c>
      <c r="P43" s="12">
        <v>25.951624355413319</v>
      </c>
      <c r="Q43" s="51">
        <f t="shared" si="1"/>
        <v>23.913704064599116</v>
      </c>
      <c r="R43" s="114">
        <f>Table10[[#This Row],[Unadjusted]]*0.84</f>
        <v>20.087511414263258</v>
      </c>
    </row>
    <row r="44" spans="1:18" hidden="1">
      <c r="A44" s="9"/>
      <c r="B44" s="1" t="s">
        <v>154</v>
      </c>
      <c r="C44" s="1" t="s">
        <v>184</v>
      </c>
      <c r="D44" s="1" t="s">
        <v>1595</v>
      </c>
      <c r="E44" s="19">
        <v>24.09</v>
      </c>
      <c r="F44" s="12">
        <v>32.270000000000003</v>
      </c>
      <c r="G44" s="49">
        <v>22.78</v>
      </c>
      <c r="H44" s="42">
        <v>23.93</v>
      </c>
      <c r="I44" s="17">
        <v>23.94293150888964</v>
      </c>
      <c r="J44" s="12">
        <v>21.38</v>
      </c>
      <c r="K44" s="19">
        <v>20.975132885424003</v>
      </c>
      <c r="L44" s="19">
        <v>17.980394874091061</v>
      </c>
      <c r="M44" s="19">
        <v>26.318478179962202</v>
      </c>
      <c r="N44" s="19">
        <v>22.638836849619498</v>
      </c>
      <c r="O44" s="74">
        <v>19.929299590624964</v>
      </c>
      <c r="P44" s="12">
        <v>22.135775653485307</v>
      </c>
      <c r="Q44" s="51">
        <f t="shared" si="1"/>
        <v>23.197570795174727</v>
      </c>
      <c r="R44" s="114">
        <f>Table10[[#This Row],[Unadjusted]]*0.84</f>
        <v>19.48595946794677</v>
      </c>
    </row>
    <row r="45" spans="1:18" hidden="1">
      <c r="A45" s="9"/>
      <c r="B45" s="1" t="s">
        <v>133</v>
      </c>
      <c r="C45" s="1" t="s">
        <v>186</v>
      </c>
      <c r="D45" s="1" t="s">
        <v>1595</v>
      </c>
      <c r="E45" s="19">
        <v>26.58</v>
      </c>
      <c r="F45" s="12">
        <v>32.92</v>
      </c>
      <c r="G45" s="49">
        <v>25.5</v>
      </c>
      <c r="H45" s="42">
        <v>29.08</v>
      </c>
      <c r="I45" s="17">
        <v>26.559695625233903</v>
      </c>
      <c r="J45" s="12">
        <v>25.19</v>
      </c>
      <c r="K45" s="19">
        <v>22.002839648066352</v>
      </c>
      <c r="L45" s="19">
        <v>23.807738586121321</v>
      </c>
      <c r="M45" s="19">
        <v>29.962663921204165</v>
      </c>
      <c r="N45" s="19">
        <v>24.620995062364795</v>
      </c>
      <c r="O45" s="74">
        <v>26.401713435062259</v>
      </c>
      <c r="P45" s="12">
        <v>24.721177987105573</v>
      </c>
      <c r="Q45" s="51">
        <f t="shared" si="1"/>
        <v>26.445568688763203</v>
      </c>
      <c r="R45" s="114">
        <f>Table10[[#This Row],[Unadjusted]]*0.84</f>
        <v>22.214277698561091</v>
      </c>
    </row>
    <row r="46" spans="1:18" hidden="1">
      <c r="A46" s="9"/>
      <c r="B46" s="1" t="s">
        <v>30</v>
      </c>
      <c r="C46" s="1" t="s">
        <v>189</v>
      </c>
      <c r="D46" s="1" t="s">
        <v>1595</v>
      </c>
      <c r="E46" s="19">
        <v>11.81</v>
      </c>
      <c r="F46" s="12">
        <v>14.48</v>
      </c>
      <c r="G46" s="49">
        <v>10.11</v>
      </c>
      <c r="H46" s="42">
        <v>9.6199999999999992</v>
      </c>
      <c r="I46" s="17">
        <v>6.9772012789065823</v>
      </c>
      <c r="J46" s="12">
        <v>7.47</v>
      </c>
      <c r="K46" s="19" t="s">
        <v>1590</v>
      </c>
      <c r="L46" s="19">
        <v>5.8813449174629051</v>
      </c>
      <c r="M46" s="19">
        <v>8.6074872151329114</v>
      </c>
      <c r="N46" s="19">
        <v>8.4963762195610713</v>
      </c>
      <c r="O46" s="74">
        <v>10.650279107847396</v>
      </c>
      <c r="P46" s="12">
        <v>11.3457722513078</v>
      </c>
      <c r="Q46" s="51">
        <f t="shared" si="1"/>
        <v>9.5862237263835137</v>
      </c>
      <c r="R46" s="114">
        <f>Table10[[#This Row],[Unadjusted]]*0.84</f>
        <v>8.0524279301621515</v>
      </c>
    </row>
    <row r="47" spans="1:18" hidden="1">
      <c r="A47" s="9"/>
      <c r="B47" s="1" t="s">
        <v>60</v>
      </c>
      <c r="C47" s="1" t="s">
        <v>191</v>
      </c>
      <c r="D47" s="1" t="s">
        <v>1585</v>
      </c>
      <c r="E47" s="19">
        <v>26.59</v>
      </c>
      <c r="F47" s="12">
        <v>27.71</v>
      </c>
      <c r="G47" s="49">
        <v>24.66</v>
      </c>
      <c r="H47" s="42">
        <v>22.51</v>
      </c>
      <c r="I47" s="17">
        <v>24.286606027555742</v>
      </c>
      <c r="J47" s="12">
        <v>21.77</v>
      </c>
      <c r="K47" s="19">
        <v>26.369122000516043</v>
      </c>
      <c r="L47" s="19">
        <v>22.661078126942062</v>
      </c>
      <c r="M47" s="19">
        <v>27.526875232590193</v>
      </c>
      <c r="N47" s="19">
        <v>27.994395859358729</v>
      </c>
      <c r="O47" s="74">
        <v>31.27185085957337</v>
      </c>
      <c r="P47" s="12">
        <v>26.294419896072498</v>
      </c>
      <c r="Q47" s="51">
        <f t="shared" si="1"/>
        <v>25.803695666884053</v>
      </c>
      <c r="R47" s="114">
        <f>Table10[[#This Row],[Unadjusted]]*0.84</f>
        <v>21.675104360182605</v>
      </c>
    </row>
    <row r="48" spans="1:18" hidden="1">
      <c r="A48" s="9"/>
      <c r="B48" s="1" t="s">
        <v>188</v>
      </c>
      <c r="C48" s="1" t="s">
        <v>193</v>
      </c>
      <c r="D48" s="1" t="s">
        <v>1595</v>
      </c>
      <c r="E48" s="19">
        <v>30.44</v>
      </c>
      <c r="F48" s="12">
        <v>27.59</v>
      </c>
      <c r="G48" s="49">
        <v>26.83</v>
      </c>
      <c r="H48" s="42">
        <v>24.03</v>
      </c>
      <c r="I48" s="17">
        <v>20.01135478114265</v>
      </c>
      <c r="J48" s="12">
        <v>20.55</v>
      </c>
      <c r="K48" s="19">
        <v>20.398446113298188</v>
      </c>
      <c r="L48" s="19">
        <v>20.897410508012634</v>
      </c>
      <c r="M48" s="19">
        <v>22.324623514526273</v>
      </c>
      <c r="N48" s="19">
        <v>26.242699744187934</v>
      </c>
      <c r="O48" s="74">
        <v>30.411721366374845</v>
      </c>
      <c r="P48" s="12">
        <v>22.702063564444327</v>
      </c>
      <c r="Q48" s="51">
        <f t="shared" si="1"/>
        <v>24.36902663266557</v>
      </c>
      <c r="R48" s="114">
        <f>Table10[[#This Row],[Unadjusted]]*0.84</f>
        <v>20.469982371439077</v>
      </c>
    </row>
    <row r="49" spans="1:18" hidden="1">
      <c r="A49" s="9"/>
      <c r="B49" s="1" t="s">
        <v>1608</v>
      </c>
      <c r="C49" s="1" t="s">
        <v>1609</v>
      </c>
      <c r="D49" s="1" t="s">
        <v>1595</v>
      </c>
      <c r="E49" s="19">
        <v>31.28</v>
      </c>
      <c r="F49" s="12">
        <v>29.06</v>
      </c>
      <c r="G49" s="49">
        <v>30.14</v>
      </c>
      <c r="H49" s="43">
        <v>28.75</v>
      </c>
      <c r="I49" s="17">
        <v>20.829815099389794</v>
      </c>
      <c r="J49" s="12">
        <v>24.8</v>
      </c>
      <c r="K49" s="19">
        <v>23.08024609165799</v>
      </c>
      <c r="L49" s="19">
        <v>24.324623984500231</v>
      </c>
      <c r="M49" s="19">
        <v>26.871473441338043</v>
      </c>
      <c r="N49" s="19">
        <v>27.044342032205954</v>
      </c>
      <c r="O49" s="74">
        <v>33.729363697252097</v>
      </c>
      <c r="P49" s="12">
        <v>22.643157831972168</v>
      </c>
      <c r="Q49" s="51">
        <f t="shared" si="1"/>
        <v>26.879418514859694</v>
      </c>
      <c r="R49" s="114">
        <f>Table10[[#This Row],[Unadjusted]]*0.84</f>
        <v>22.57871155248214</v>
      </c>
    </row>
    <row r="50" spans="1:18" hidden="1">
      <c r="A50" s="9"/>
      <c r="B50" s="1" t="s">
        <v>1610</v>
      </c>
      <c r="C50" s="1" t="s">
        <v>1611</v>
      </c>
      <c r="D50" s="1" t="s">
        <v>1595</v>
      </c>
      <c r="E50" s="19">
        <v>30.66</v>
      </c>
      <c r="F50" s="12">
        <v>28.37</v>
      </c>
      <c r="G50" s="49">
        <v>32.020000000000003</v>
      </c>
      <c r="H50" s="43">
        <v>26.52</v>
      </c>
      <c r="I50" s="17">
        <v>23.653503197342435</v>
      </c>
      <c r="J50" s="12">
        <v>24.8</v>
      </c>
      <c r="K50" s="19">
        <v>21.068707299674362</v>
      </c>
      <c r="L50" s="19">
        <v>25.246937791911986</v>
      </c>
      <c r="M50" s="19">
        <v>24.495641948049009</v>
      </c>
      <c r="N50" s="19">
        <v>27.224419370192798</v>
      </c>
      <c r="O50" s="74">
        <v>34.773806653269013</v>
      </c>
      <c r="P50" s="12">
        <v>25.760694055214717</v>
      </c>
      <c r="Q50" s="51">
        <f t="shared" si="1"/>
        <v>27.049475859637862</v>
      </c>
      <c r="R50" s="114">
        <f>Table10[[#This Row],[Unadjusted]]*0.84</f>
        <v>22.721559722095805</v>
      </c>
    </row>
    <row r="51" spans="1:18" hidden="1">
      <c r="A51" s="9"/>
      <c r="B51" s="1" t="s">
        <v>64</v>
      </c>
      <c r="C51" s="1" t="s">
        <v>125</v>
      </c>
      <c r="D51" s="1" t="s">
        <v>1612</v>
      </c>
      <c r="E51" s="19">
        <v>42.66</v>
      </c>
      <c r="F51" s="12">
        <v>38.25</v>
      </c>
      <c r="G51" s="49">
        <v>36.61</v>
      </c>
      <c r="H51" s="42">
        <v>24.26</v>
      </c>
      <c r="I51" s="17">
        <v>27.76833106114951</v>
      </c>
      <c r="J51" s="12">
        <v>21.67</v>
      </c>
      <c r="K51" s="19">
        <v>26.227344319440189</v>
      </c>
      <c r="L51" s="19">
        <v>32.817439042561134</v>
      </c>
      <c r="M51" s="19">
        <v>26.609177439765148</v>
      </c>
      <c r="N51" s="19">
        <v>34.550941533336349</v>
      </c>
      <c r="O51" s="74">
        <v>33.851914513368939</v>
      </c>
      <c r="P51" s="12">
        <v>44.121940866391867</v>
      </c>
      <c r="Q51" s="51">
        <f t="shared" si="1"/>
        <v>32.449757398001097</v>
      </c>
      <c r="R51" s="114">
        <f>Table10[[#This Row],[Unadjusted]]*0.84</f>
        <v>27.257796214320919</v>
      </c>
    </row>
    <row r="52" spans="1:18" hidden="1">
      <c r="A52" s="9"/>
      <c r="B52" s="1" t="s">
        <v>146</v>
      </c>
      <c r="C52" s="1" t="s">
        <v>197</v>
      </c>
      <c r="D52" s="1" t="s">
        <v>1585</v>
      </c>
      <c r="E52" s="19">
        <v>28.49</v>
      </c>
      <c r="F52" s="12">
        <v>32.58</v>
      </c>
      <c r="G52" s="49">
        <v>26.87</v>
      </c>
      <c r="H52" s="42">
        <v>27.31</v>
      </c>
      <c r="I52" s="17">
        <v>23.101042482525617</v>
      </c>
      <c r="J52" s="12">
        <v>25.74</v>
      </c>
      <c r="K52" s="19">
        <v>20.872414995644462</v>
      </c>
      <c r="L52" s="19">
        <v>20.570819338165009</v>
      </c>
      <c r="M52" s="19">
        <v>31.256023818390233</v>
      </c>
      <c r="N52" s="19">
        <v>25.554611327036756</v>
      </c>
      <c r="O52" s="74">
        <v>26.724126212389297</v>
      </c>
      <c r="P52" s="12">
        <v>27.306853258062059</v>
      </c>
      <c r="Q52" s="51">
        <f t="shared" si="1"/>
        <v>26.364657619351121</v>
      </c>
      <c r="R52" s="114">
        <f>Table10[[#This Row],[Unadjusted]]*0.84</f>
        <v>22.146312400254942</v>
      </c>
    </row>
    <row r="53" spans="1:18">
      <c r="B53" s="73" t="s">
        <v>1633</v>
      </c>
      <c r="C53" s="73" t="s">
        <v>1634</v>
      </c>
      <c r="D53" s="1" t="s">
        <v>1585</v>
      </c>
      <c r="E53" s="19">
        <v>26.26</v>
      </c>
      <c r="F53" s="12">
        <v>21.9</v>
      </c>
      <c r="G53" s="49">
        <v>21.36</v>
      </c>
      <c r="H53" s="42">
        <v>17.8</v>
      </c>
      <c r="I53" s="17">
        <v>17.70271456195335</v>
      </c>
      <c r="J53" s="12">
        <v>18.37</v>
      </c>
      <c r="K53" s="19">
        <v>15.113722231037837</v>
      </c>
      <c r="L53" s="19">
        <v>14.564737965261386</v>
      </c>
      <c r="M53" s="45" t="s">
        <v>1635</v>
      </c>
      <c r="N53" s="19" t="s">
        <v>1636</v>
      </c>
      <c r="O53" s="74" t="s">
        <v>1636</v>
      </c>
      <c r="P53" s="19" t="s">
        <v>1636</v>
      </c>
      <c r="Q53" s="51">
        <f t="shared" si="1"/>
        <v>19.133896844781567</v>
      </c>
      <c r="R53" s="114">
        <f>Table10[[#This Row],[Unadjusted]]*0.84</f>
        <v>16.072473349616516</v>
      </c>
    </row>
    <row r="54" spans="1:18" hidden="1">
      <c r="A54" s="9"/>
      <c r="B54" s="1" t="s">
        <v>152</v>
      </c>
      <c r="C54" s="1" t="s">
        <v>140</v>
      </c>
      <c r="D54" s="1" t="s">
        <v>1585</v>
      </c>
      <c r="E54" s="19">
        <v>40.9</v>
      </c>
      <c r="F54" s="12">
        <v>44.51</v>
      </c>
      <c r="G54" s="49">
        <v>38.880000000000003</v>
      </c>
      <c r="H54" s="42">
        <v>41.62</v>
      </c>
      <c r="I54" s="17">
        <v>38.69558882581704</v>
      </c>
      <c r="J54" s="12">
        <v>35.35</v>
      </c>
      <c r="K54" s="19">
        <v>33.831998177707327</v>
      </c>
      <c r="L54" s="19">
        <v>34.147271147308267</v>
      </c>
      <c r="M54" s="19">
        <v>41.835281796746557</v>
      </c>
      <c r="N54" s="19">
        <v>43.807770134996602</v>
      </c>
      <c r="O54" s="74">
        <v>42.873483938233463</v>
      </c>
      <c r="P54" s="12">
        <v>36.286573218606364</v>
      </c>
      <c r="Q54" s="51">
        <f t="shared" si="1"/>
        <v>39.394830603284632</v>
      </c>
      <c r="R54" s="114">
        <f>Table10[[#This Row],[Unadjusted]]*0.84</f>
        <v>33.091657706759086</v>
      </c>
    </row>
    <row r="55" spans="1:18" hidden="1">
      <c r="B55" s="73" t="s">
        <v>1637</v>
      </c>
      <c r="C55" s="73" t="s">
        <v>1638</v>
      </c>
      <c r="D55" s="1" t="s">
        <v>1585</v>
      </c>
      <c r="E55" s="19">
        <v>23.87</v>
      </c>
      <c r="F55" s="12">
        <v>23.03</v>
      </c>
      <c r="G55" s="49">
        <v>22.5</v>
      </c>
      <c r="H55" s="42">
        <v>21.45</v>
      </c>
      <c r="I55" s="17">
        <v>17.902931991673793</v>
      </c>
      <c r="J55" s="12">
        <v>18.88</v>
      </c>
      <c r="K55" s="19">
        <v>19.018566585379833</v>
      </c>
      <c r="L55" s="45" t="s">
        <v>1635</v>
      </c>
      <c r="M55" s="19" t="s">
        <v>1636</v>
      </c>
      <c r="N55" s="19" t="s">
        <v>1636</v>
      </c>
      <c r="O55" s="74" t="s">
        <v>1636</v>
      </c>
      <c r="P55" s="19" t="s">
        <v>1636</v>
      </c>
      <c r="Q55" s="51">
        <f t="shared" si="1"/>
        <v>20.950214082436236</v>
      </c>
      <c r="R55" s="114">
        <f>Table10[[#This Row],[Unadjusted]]*0.84</f>
        <v>17.598179829246437</v>
      </c>
    </row>
    <row r="56" spans="1:18" hidden="1">
      <c r="A56" s="9"/>
      <c r="B56" s="1" t="s">
        <v>66</v>
      </c>
      <c r="C56" s="1" t="s">
        <v>65</v>
      </c>
      <c r="D56" s="1" t="s">
        <v>1585</v>
      </c>
      <c r="E56" s="19">
        <v>31.35</v>
      </c>
      <c r="F56" s="12">
        <v>28.36</v>
      </c>
      <c r="G56" s="49">
        <v>31.99</v>
      </c>
      <c r="H56" s="42">
        <v>28.69</v>
      </c>
      <c r="I56" s="17">
        <v>30.852895167283574</v>
      </c>
      <c r="J56" s="12">
        <v>32.18</v>
      </c>
      <c r="K56" s="18">
        <v>31.222849666984256</v>
      </c>
      <c r="L56" s="19">
        <v>27.871171461903465</v>
      </c>
      <c r="M56" s="19">
        <v>37.23978920741753</v>
      </c>
      <c r="N56" s="19">
        <v>32.815927321780094</v>
      </c>
      <c r="O56" s="74">
        <v>40.023079975195714</v>
      </c>
      <c r="P56" s="12">
        <v>27.101919162205835</v>
      </c>
      <c r="Q56" s="51">
        <f t="shared" si="1"/>
        <v>31.641469330230876</v>
      </c>
      <c r="R56" s="114">
        <f>Table10[[#This Row],[Unadjusted]]*0.84</f>
        <v>26.578834237393934</v>
      </c>
    </row>
    <row r="57" spans="1:18" hidden="1">
      <c r="A57" s="9"/>
      <c r="B57" s="1" t="s">
        <v>62</v>
      </c>
      <c r="C57" s="1" t="s">
        <v>61</v>
      </c>
      <c r="D57" s="1" t="s">
        <v>1585</v>
      </c>
      <c r="E57" s="19">
        <v>91.2</v>
      </c>
      <c r="F57" s="12">
        <v>41.57</v>
      </c>
      <c r="G57" s="49">
        <v>41.85</v>
      </c>
      <c r="H57" s="42">
        <v>39.479999999999997</v>
      </c>
      <c r="I57" s="17">
        <v>44.219502581413309</v>
      </c>
      <c r="J57" s="12">
        <v>45.83</v>
      </c>
      <c r="K57" s="17">
        <v>39.330133825015267</v>
      </c>
      <c r="L57" s="19">
        <v>38.892817037746696</v>
      </c>
      <c r="M57" s="19">
        <v>52.594292728906268</v>
      </c>
      <c r="N57" s="19">
        <v>44.506946742034891</v>
      </c>
      <c r="O57" s="74">
        <v>52.310269827890657</v>
      </c>
      <c r="P57" s="12">
        <v>40.796987821853804</v>
      </c>
      <c r="Q57" s="51">
        <f t="shared" si="1"/>
        <v>47.715079213738399</v>
      </c>
      <c r="R57" s="114">
        <f>Table10[[#This Row],[Unadjusted]]*0.84</f>
        <v>40.080666539540253</v>
      </c>
    </row>
    <row r="58" spans="1:18" hidden="1">
      <c r="A58" s="9"/>
      <c r="B58" s="1" t="s">
        <v>38</v>
      </c>
      <c r="C58" s="1" t="s">
        <v>50</v>
      </c>
      <c r="D58" s="1" t="s">
        <v>1585</v>
      </c>
      <c r="E58" s="19">
        <v>43.31</v>
      </c>
      <c r="F58" s="12">
        <v>44.66</v>
      </c>
      <c r="G58" s="49">
        <v>38.99</v>
      </c>
      <c r="H58" s="42">
        <v>43.99</v>
      </c>
      <c r="I58" s="17">
        <v>39.464619126805154</v>
      </c>
      <c r="J58" s="12">
        <v>33.82</v>
      </c>
      <c r="K58" s="19">
        <v>39.166402475309695</v>
      </c>
      <c r="L58" s="19">
        <v>38.128007643818819</v>
      </c>
      <c r="M58" s="19">
        <v>49.604052572851359</v>
      </c>
      <c r="N58" s="10">
        <v>39.990650453270582</v>
      </c>
      <c r="O58" s="74">
        <v>46.18405594405754</v>
      </c>
      <c r="P58" s="12">
        <v>40.685258575043768</v>
      </c>
      <c r="Q58" s="51">
        <f t="shared" si="1"/>
        <v>41.499420565929739</v>
      </c>
      <c r="R58" s="114">
        <f>Table10[[#This Row],[Unadjusted]]*0.84</f>
        <v>34.859513275380976</v>
      </c>
    </row>
    <row r="59" spans="1:18" hidden="1">
      <c r="A59" s="9"/>
      <c r="B59" s="1" t="s">
        <v>70</v>
      </c>
      <c r="C59" s="1" t="s">
        <v>69</v>
      </c>
      <c r="D59" s="1" t="s">
        <v>1585</v>
      </c>
      <c r="E59" s="19">
        <v>31.29</v>
      </c>
      <c r="F59" s="12">
        <v>33.049999999999997</v>
      </c>
      <c r="G59" s="49">
        <v>26.95</v>
      </c>
      <c r="H59" s="42">
        <v>19.54</v>
      </c>
      <c r="I59" s="17">
        <v>22.342305385511285</v>
      </c>
      <c r="J59" s="12">
        <v>24.38</v>
      </c>
      <c r="K59" s="21">
        <v>24.120796860133542</v>
      </c>
      <c r="L59" s="19">
        <v>20.473014919442324</v>
      </c>
      <c r="M59" s="19">
        <v>26.450691399667924</v>
      </c>
      <c r="N59" s="19">
        <v>27.870612924979095</v>
      </c>
      <c r="O59" s="74">
        <v>33.901903037821647</v>
      </c>
      <c r="P59" s="12">
        <v>26.859070424187721</v>
      </c>
      <c r="Q59" s="51">
        <f t="shared" si="1"/>
        <v>26.435699579311962</v>
      </c>
      <c r="R59" s="114">
        <f>Table10[[#This Row],[Unadjusted]]*0.84</f>
        <v>22.205987646622045</v>
      </c>
    </row>
    <row r="60" spans="1:18" hidden="1">
      <c r="A60" s="9"/>
      <c r="B60" s="22" t="s">
        <v>86</v>
      </c>
      <c r="C60" s="22" t="s">
        <v>85</v>
      </c>
      <c r="D60" s="22" t="s">
        <v>1585</v>
      </c>
      <c r="E60" s="19">
        <v>24.73</v>
      </c>
      <c r="F60" s="48">
        <v>24.98</v>
      </c>
      <c r="G60" s="49">
        <v>23.46</v>
      </c>
      <c r="H60" s="51">
        <v>19.59</v>
      </c>
      <c r="I60" s="47" t="s">
        <v>1590</v>
      </c>
      <c r="J60" s="12">
        <v>20.56</v>
      </c>
      <c r="K60" s="17">
        <v>19.557517544902787</v>
      </c>
      <c r="L60" s="19">
        <v>14.386800059583036</v>
      </c>
      <c r="M60" s="17">
        <v>20.719371062939956</v>
      </c>
      <c r="N60" s="19">
        <v>22.249060188399639</v>
      </c>
      <c r="O60" s="74" t="s">
        <v>1590</v>
      </c>
      <c r="P60" s="12">
        <v>19.575369076911862</v>
      </c>
      <c r="Q60" s="51">
        <f t="shared" si="1"/>
        <v>20.98081179327373</v>
      </c>
      <c r="R60" s="114">
        <f>Table10[[#This Row],[Unadjusted]]*0.84</f>
        <v>17.623881906349933</v>
      </c>
    </row>
    <row r="61" spans="1:18" hidden="1">
      <c r="A61" s="9"/>
      <c r="B61" s="57" t="s">
        <v>90</v>
      </c>
      <c r="C61" s="57" t="s">
        <v>89</v>
      </c>
      <c r="D61" s="57" t="s">
        <v>1585</v>
      </c>
      <c r="E61" s="60">
        <v>28.01</v>
      </c>
      <c r="F61" s="69">
        <v>26.13</v>
      </c>
      <c r="G61" s="59">
        <v>28.37</v>
      </c>
      <c r="H61" s="70">
        <v>24.04</v>
      </c>
      <c r="I61" s="58" t="s">
        <v>1590</v>
      </c>
      <c r="J61" s="71" t="s">
        <v>1590</v>
      </c>
      <c r="K61" s="32">
        <v>24.237267861392418</v>
      </c>
      <c r="L61" s="60">
        <v>19.12186742800121</v>
      </c>
      <c r="M61" s="32">
        <v>24.01563464114119</v>
      </c>
      <c r="N61" s="60">
        <v>25.849795942647621</v>
      </c>
      <c r="O61" s="75">
        <v>28.853149278172893</v>
      </c>
      <c r="P61" s="12">
        <v>21.918295862682765</v>
      </c>
      <c r="Q61" s="78">
        <f t="shared" si="1"/>
        <v>25.054601101403811</v>
      </c>
      <c r="R61" s="114">
        <f>Table10[[#This Row],[Unadjusted]]*0.84</f>
        <v>21.045864925179202</v>
      </c>
    </row>
    <row r="62" spans="1:18" hidden="1">
      <c r="A62" s="9"/>
      <c r="B62" s="55" t="s">
        <v>93</v>
      </c>
      <c r="C62" s="55" t="s">
        <v>88</v>
      </c>
      <c r="D62" s="55" t="s">
        <v>1585</v>
      </c>
      <c r="E62" s="62">
        <v>21.48</v>
      </c>
      <c r="F62" s="63">
        <v>23.5</v>
      </c>
      <c r="G62" s="49">
        <v>22.3</v>
      </c>
      <c r="H62" s="62">
        <v>17.95</v>
      </c>
      <c r="I62" s="64">
        <v>16.676955681144484</v>
      </c>
      <c r="J62" s="65">
        <v>17.59</v>
      </c>
      <c r="K62" s="64">
        <v>16.986352409460768</v>
      </c>
      <c r="L62" s="62">
        <v>13.118124937927233</v>
      </c>
      <c r="M62" s="64">
        <v>19.532381637363681</v>
      </c>
      <c r="N62" s="62">
        <v>18.563232138959659</v>
      </c>
      <c r="O62" s="76">
        <v>22.035698444592143</v>
      </c>
      <c r="P62" s="12">
        <v>20.280559590431086</v>
      </c>
      <c r="Q62" s="79">
        <f t="shared" si="1"/>
        <v>19.167775403323258</v>
      </c>
      <c r="R62" s="114">
        <f>Table10[[#This Row],[Unadjusted]]*0.84</f>
        <v>16.100931338791536</v>
      </c>
    </row>
    <row r="63" spans="1:18" hidden="1">
      <c r="A63" s="9"/>
      <c r="B63" s="55" t="s">
        <v>68</v>
      </c>
      <c r="C63" s="55" t="s">
        <v>129</v>
      </c>
      <c r="D63" s="55" t="s">
        <v>1612</v>
      </c>
      <c r="E63" s="56">
        <v>20.420000000000002</v>
      </c>
      <c r="F63" s="63">
        <v>19.16</v>
      </c>
      <c r="G63" s="49">
        <v>19.46</v>
      </c>
      <c r="H63" s="62">
        <v>16.420000000000002</v>
      </c>
      <c r="I63" s="64">
        <v>13.465007188538545</v>
      </c>
      <c r="J63" s="65">
        <v>15.14</v>
      </c>
      <c r="K63" s="64">
        <v>32.343338285102647</v>
      </c>
      <c r="L63" s="62">
        <v>14.204469659353027</v>
      </c>
      <c r="M63" s="64">
        <v>14.748735763380219</v>
      </c>
      <c r="N63" s="62">
        <v>16.776274311544171</v>
      </c>
      <c r="O63" s="76">
        <v>24.937504467831324</v>
      </c>
      <c r="P63" s="12">
        <v>20.048898713349288</v>
      </c>
      <c r="Q63" s="79">
        <f t="shared" si="1"/>
        <v>18.927019032424937</v>
      </c>
      <c r="R63" s="114">
        <f>Table10[[#This Row],[Unadjusted]]*0.84</f>
        <v>15.898695987236946</v>
      </c>
    </row>
    <row r="64" spans="1:18" hidden="1">
      <c r="A64" s="9"/>
      <c r="B64" s="55" t="s">
        <v>72</v>
      </c>
      <c r="C64" s="55" t="s">
        <v>121</v>
      </c>
      <c r="D64" s="55" t="s">
        <v>1612</v>
      </c>
      <c r="E64" s="56">
        <v>23.65</v>
      </c>
      <c r="F64" s="66" t="s">
        <v>1590</v>
      </c>
      <c r="G64" s="49">
        <v>26.01</v>
      </c>
      <c r="H64" s="61">
        <v>22.5</v>
      </c>
      <c r="I64" s="64">
        <v>17.926058202370463</v>
      </c>
      <c r="J64" s="67">
        <v>17.940000000000001</v>
      </c>
      <c r="K64" s="64">
        <v>19.719952463010006</v>
      </c>
      <c r="L64" s="62">
        <v>22.137385474860338</v>
      </c>
      <c r="M64" s="64">
        <v>21.221265445881372</v>
      </c>
      <c r="N64" s="62">
        <v>23.797758877058758</v>
      </c>
      <c r="O64" s="76">
        <v>30.614261672501936</v>
      </c>
      <c r="P64" s="12">
        <v>27.268124033467835</v>
      </c>
      <c r="Q64" s="79">
        <f t="shared" si="1"/>
        <v>22.980436924468247</v>
      </c>
      <c r="R64" s="114">
        <f>Table10[[#This Row],[Unadjusted]]*0.84</f>
        <v>19.303567016553327</v>
      </c>
    </row>
    <row r="65" spans="1:18" hidden="1">
      <c r="A65" s="9"/>
      <c r="B65" s="55" t="s">
        <v>82</v>
      </c>
      <c r="C65" s="55" t="s">
        <v>1613</v>
      </c>
      <c r="D65" s="55" t="s">
        <v>1585</v>
      </c>
      <c r="E65" s="56" t="s">
        <v>1636</v>
      </c>
      <c r="F65" s="56" t="s">
        <v>1636</v>
      </c>
      <c r="G65" s="56" t="s">
        <v>1636</v>
      </c>
      <c r="H65" s="56" t="s">
        <v>1636</v>
      </c>
      <c r="I65" s="56" t="s">
        <v>1636</v>
      </c>
      <c r="J65" s="56" t="s">
        <v>1636</v>
      </c>
      <c r="K65" s="56" t="s">
        <v>1636</v>
      </c>
      <c r="L65" s="72" t="s">
        <v>1590</v>
      </c>
      <c r="M65" s="61">
        <v>37.116953179245733</v>
      </c>
      <c r="N65" s="68" t="s">
        <v>1590</v>
      </c>
      <c r="O65" s="77" t="s">
        <v>1590</v>
      </c>
      <c r="P65" s="12">
        <v>20.788392665792969</v>
      </c>
      <c r="Q65" s="79">
        <f t="shared" si="1"/>
        <v>28.952672922519351</v>
      </c>
      <c r="R65" s="114">
        <f>Table10[[#This Row],[Unadjusted]]*0.84</f>
        <v>24.320245254916255</v>
      </c>
    </row>
    <row r="66" spans="1:18" hidden="1">
      <c r="B66" s="178" t="s">
        <v>36</v>
      </c>
      <c r="C66" s="178" t="s">
        <v>35</v>
      </c>
      <c r="D66" s="178" t="s">
        <v>1585</v>
      </c>
      <c r="E66" s="179" t="s">
        <v>1636</v>
      </c>
      <c r="F66" s="179" t="s">
        <v>1636</v>
      </c>
      <c r="G66" s="179" t="s">
        <v>1636</v>
      </c>
      <c r="H66" s="179" t="s">
        <v>1636</v>
      </c>
      <c r="I66" s="179" t="s">
        <v>1636</v>
      </c>
      <c r="J66" s="179" t="s">
        <v>1636</v>
      </c>
      <c r="K66" s="179" t="s">
        <v>1636</v>
      </c>
      <c r="L66" s="179" t="s">
        <v>1636</v>
      </c>
      <c r="M66" s="179" t="s">
        <v>1636</v>
      </c>
      <c r="N66" s="180" t="s">
        <v>1590</v>
      </c>
      <c r="O66" s="181">
        <v>22.397657912358103</v>
      </c>
      <c r="P66" s="182" t="s">
        <v>1590</v>
      </c>
      <c r="Q66" s="181">
        <f t="shared" si="1"/>
        <v>22.397657912358103</v>
      </c>
      <c r="R66" s="114">
        <f>Table10[[#This Row],[Unadjusted]]*0.84</f>
        <v>18.814032646380806</v>
      </c>
    </row>
    <row r="67" spans="1:18">
      <c r="C67" s="98"/>
      <c r="D67" s="98"/>
      <c r="E67" s="98"/>
      <c r="F67" s="98"/>
      <c r="G67" s="98"/>
      <c r="H67" s="98"/>
      <c r="I67" s="98"/>
      <c r="J67" s="98"/>
      <c r="K67" s="98"/>
      <c r="L67" s="98"/>
      <c r="M67" s="98"/>
      <c r="N67" s="98"/>
      <c r="O67" s="98"/>
      <c r="P67" s="98"/>
      <c r="Q67" s="99"/>
    </row>
    <row r="68" spans="1:18">
      <c r="C68" s="98"/>
      <c r="D68" s="98"/>
      <c r="E68" s="98"/>
      <c r="F68" s="98"/>
      <c r="G68" s="98"/>
      <c r="H68" s="98"/>
      <c r="I68" s="98"/>
      <c r="J68" s="98"/>
      <c r="K68" s="98"/>
      <c r="L68" s="98"/>
      <c r="M68" s="98"/>
      <c r="N68" s="98"/>
      <c r="O68" s="98"/>
      <c r="P68" s="98"/>
      <c r="Q68" s="99"/>
    </row>
  </sheetData>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73"/>
  <sheetViews>
    <sheetView workbookViewId="0">
      <selection activeCell="E72" sqref="E72"/>
    </sheetView>
  </sheetViews>
  <sheetFormatPr defaultRowHeight="14.5"/>
  <cols>
    <col min="3" max="3" width="17.54296875" customWidth="1"/>
    <col min="4" max="4" width="19.54296875" customWidth="1"/>
    <col min="7" max="7" width="9.453125" customWidth="1"/>
    <col min="8" max="8" width="9.1796875" customWidth="1"/>
    <col min="9" max="9" width="9.7265625" customWidth="1"/>
    <col min="12" max="12" width="8.81640625" customWidth="1"/>
    <col min="15" max="15" width="8.81640625" customWidth="1"/>
    <col min="17" max="17" width="23.453125" customWidth="1"/>
  </cols>
  <sheetData>
    <row r="2" spans="2:17">
      <c r="B2" s="3"/>
      <c r="C2" s="3"/>
      <c r="D2" s="3"/>
      <c r="E2" s="94" t="s">
        <v>1639</v>
      </c>
      <c r="F2" s="95"/>
      <c r="G2" s="95"/>
      <c r="H2" s="95"/>
      <c r="I2" s="95"/>
      <c r="J2" s="95"/>
      <c r="K2" s="95"/>
      <c r="L2" s="95"/>
      <c r="M2" s="95"/>
      <c r="N2" s="95"/>
      <c r="O2" s="95"/>
      <c r="P2" s="95"/>
      <c r="Q2" s="96"/>
    </row>
    <row r="3" spans="2:17">
      <c r="B3" s="3"/>
      <c r="C3" s="4"/>
      <c r="D3" s="3"/>
      <c r="E3" s="54" t="s">
        <v>1565</v>
      </c>
      <c r="F3" s="54"/>
      <c r="G3" s="54"/>
      <c r="H3" s="54"/>
      <c r="I3" s="54"/>
      <c r="J3" s="54"/>
      <c r="K3" s="54"/>
      <c r="L3" s="54"/>
      <c r="M3" s="54"/>
      <c r="N3" s="54"/>
      <c r="O3" s="54"/>
      <c r="P3" s="97"/>
      <c r="Q3" s="7" t="s">
        <v>1565</v>
      </c>
    </row>
    <row r="4" spans="2:17">
      <c r="B4" s="137" t="s">
        <v>1</v>
      </c>
      <c r="C4" s="138" t="s">
        <v>1566</v>
      </c>
      <c r="D4" s="138" t="s">
        <v>1567</v>
      </c>
      <c r="E4" s="139" t="s">
        <v>1640</v>
      </c>
      <c r="F4" s="139" t="s">
        <v>1641</v>
      </c>
      <c r="G4" s="139" t="s">
        <v>1642</v>
      </c>
      <c r="H4" s="139" t="s">
        <v>1643</v>
      </c>
      <c r="I4" s="139" t="s">
        <v>1644</v>
      </c>
      <c r="J4" s="139" t="s">
        <v>1645</v>
      </c>
      <c r="K4" s="139" t="s">
        <v>1646</v>
      </c>
      <c r="L4" s="139" t="s">
        <v>1647</v>
      </c>
      <c r="M4" s="139" t="s">
        <v>1648</v>
      </c>
      <c r="N4" s="139" t="s">
        <v>1649</v>
      </c>
      <c r="O4" s="139" t="s">
        <v>1650</v>
      </c>
      <c r="P4" s="139" t="s">
        <v>1651</v>
      </c>
      <c r="Q4" s="160" t="s">
        <v>1652</v>
      </c>
    </row>
    <row r="5" spans="2:17" hidden="1">
      <c r="B5" s="80" t="s">
        <v>78</v>
      </c>
      <c r="C5" s="1" t="s">
        <v>1584</v>
      </c>
      <c r="D5" s="1" t="s">
        <v>1585</v>
      </c>
      <c r="E5" s="19">
        <v>38.242785432339154</v>
      </c>
      <c r="F5" s="19">
        <v>33.444051172704796</v>
      </c>
      <c r="G5" s="34" t="s">
        <v>1653</v>
      </c>
      <c r="H5" s="34" t="s">
        <v>1653</v>
      </c>
      <c r="I5" s="34" t="s">
        <v>1653</v>
      </c>
      <c r="J5" s="17">
        <v>25.762316565356244</v>
      </c>
      <c r="K5" s="19">
        <v>29.006656785827406</v>
      </c>
      <c r="L5" s="11" t="s">
        <v>1590</v>
      </c>
      <c r="M5" s="19">
        <v>31.198030103907278</v>
      </c>
      <c r="N5" s="19">
        <v>30.688975818767023</v>
      </c>
      <c r="O5" s="19">
        <v>33.934722732459164</v>
      </c>
      <c r="P5" s="19">
        <v>31.885070025794427</v>
      </c>
      <c r="Q5" s="89">
        <v>25.759243148383646</v>
      </c>
    </row>
    <row r="6" spans="2:17" hidden="1">
      <c r="B6" s="80" t="s">
        <v>74</v>
      </c>
      <c r="C6" s="1" t="s">
        <v>1586</v>
      </c>
      <c r="D6" s="1" t="s">
        <v>1585</v>
      </c>
      <c r="E6" s="19">
        <v>45.949867924533613</v>
      </c>
      <c r="F6" s="19">
        <v>29.10419933060869</v>
      </c>
      <c r="G6" s="34" t="s">
        <v>1653</v>
      </c>
      <c r="H6" s="34" t="s">
        <v>1653</v>
      </c>
      <c r="I6" s="34" t="s">
        <v>1653</v>
      </c>
      <c r="J6" s="17">
        <v>30.268219414126268</v>
      </c>
      <c r="K6" s="11" t="s">
        <v>1590</v>
      </c>
      <c r="L6" s="19">
        <v>36.922955533398081</v>
      </c>
      <c r="M6" s="19">
        <v>39.816383564359505</v>
      </c>
      <c r="N6" s="19">
        <v>39.408143327648823</v>
      </c>
      <c r="O6" s="19">
        <v>42.969553713263998</v>
      </c>
      <c r="P6" s="19">
        <v>37.89449842295992</v>
      </c>
      <c r="Q6" s="89">
        <v>29.554937239212055</v>
      </c>
    </row>
    <row r="7" spans="2:17" hidden="1">
      <c r="B7" s="80" t="s">
        <v>58</v>
      </c>
      <c r="C7" s="1" t="s">
        <v>1587</v>
      </c>
      <c r="D7" s="1" t="s">
        <v>1585</v>
      </c>
      <c r="E7" s="19">
        <v>42.014821251246161</v>
      </c>
      <c r="F7" s="19">
        <v>29.534740417511035</v>
      </c>
      <c r="G7" s="34" t="s">
        <v>1653</v>
      </c>
      <c r="H7" s="34" t="s">
        <v>1653</v>
      </c>
      <c r="I7" s="34" t="s">
        <v>1653</v>
      </c>
      <c r="J7" s="17">
        <v>31.815382037533691</v>
      </c>
      <c r="K7" s="19">
        <v>27.27750229990508</v>
      </c>
      <c r="L7" s="19">
        <v>40.136132891955683</v>
      </c>
      <c r="M7" s="19">
        <v>34.53225836845921</v>
      </c>
      <c r="N7" s="19">
        <v>32.686870722663663</v>
      </c>
      <c r="O7" s="19">
        <v>38.875220434904037</v>
      </c>
      <c r="P7" s="39" t="s">
        <v>1591</v>
      </c>
      <c r="Q7" s="89">
        <v>29.413895968469944</v>
      </c>
    </row>
    <row r="8" spans="2:17" hidden="1">
      <c r="B8" s="80" t="s">
        <v>1588</v>
      </c>
      <c r="C8" s="1" t="s">
        <v>1589</v>
      </c>
      <c r="D8" s="1" t="s">
        <v>1585</v>
      </c>
      <c r="E8" s="19">
        <v>53.492040714987304</v>
      </c>
      <c r="F8" s="19">
        <v>46.542158423209685</v>
      </c>
      <c r="G8" s="34" t="s">
        <v>1653</v>
      </c>
      <c r="H8" s="34" t="s">
        <v>1653</v>
      </c>
      <c r="I8" s="34" t="s">
        <v>1653</v>
      </c>
      <c r="J8" s="17">
        <v>40.860100521757374</v>
      </c>
      <c r="K8" s="19">
        <v>42.318075281723466</v>
      </c>
      <c r="L8" s="19">
        <v>52.400865871655007</v>
      </c>
      <c r="M8" s="19">
        <v>50.027764939262731</v>
      </c>
      <c r="N8" s="19">
        <v>54.434448037129975</v>
      </c>
      <c r="O8" s="19">
        <v>53.384264224012306</v>
      </c>
      <c r="P8" s="19">
        <v>47.868546320173465</v>
      </c>
      <c r="Q8" s="89">
        <v>39.718800000000002</v>
      </c>
    </row>
    <row r="9" spans="2:17" hidden="1">
      <c r="B9" s="80" t="s">
        <v>34</v>
      </c>
      <c r="C9" s="1" t="s">
        <v>47</v>
      </c>
      <c r="D9" s="1" t="s">
        <v>1585</v>
      </c>
      <c r="E9" s="19">
        <v>32.094427645781103</v>
      </c>
      <c r="F9" s="19">
        <v>25.993846382708771</v>
      </c>
      <c r="G9" s="34" t="s">
        <v>1653</v>
      </c>
      <c r="H9" s="34" t="s">
        <v>1653</v>
      </c>
      <c r="I9" s="34" t="s">
        <v>1653</v>
      </c>
      <c r="J9" s="17">
        <v>19.978957271096821</v>
      </c>
      <c r="K9" s="19">
        <v>18.856227899847266</v>
      </c>
      <c r="L9" s="19">
        <v>27.295748728688707</v>
      </c>
      <c r="M9" s="19">
        <v>27.122253905280644</v>
      </c>
      <c r="N9" s="19">
        <v>23.286477029275193</v>
      </c>
      <c r="O9" s="19">
        <v>32.296967530534893</v>
      </c>
      <c r="P9" s="19">
        <v>28.036589565561741</v>
      </c>
      <c r="Q9" s="89">
        <v>21.147300000000001</v>
      </c>
    </row>
    <row r="10" spans="2:17">
      <c r="B10" s="80" t="s">
        <v>13</v>
      </c>
      <c r="C10" s="1" t="s">
        <v>12</v>
      </c>
      <c r="D10" s="1" t="s">
        <v>1585</v>
      </c>
      <c r="E10" s="19">
        <v>33.956845156978318</v>
      </c>
      <c r="F10" s="19">
        <v>31.722413664871063</v>
      </c>
      <c r="G10" s="34" t="s">
        <v>1653</v>
      </c>
      <c r="H10" s="34" t="s">
        <v>1653</v>
      </c>
      <c r="I10" s="34" t="s">
        <v>1653</v>
      </c>
      <c r="J10" s="17">
        <v>28.436892636422794</v>
      </c>
      <c r="K10" s="19">
        <v>27.003644859807785</v>
      </c>
      <c r="L10" s="19">
        <v>33.863833207035611</v>
      </c>
      <c r="M10" s="19">
        <v>37.350488899918581</v>
      </c>
      <c r="N10" s="19">
        <v>32.628680614775924</v>
      </c>
      <c r="O10" s="19">
        <v>35.95985852568252</v>
      </c>
      <c r="P10" s="19">
        <v>32.276825755774226</v>
      </c>
      <c r="Q10" s="89">
        <v>26.388000000000005</v>
      </c>
    </row>
    <row r="11" spans="2:17">
      <c r="B11" s="80" t="s">
        <v>1592</v>
      </c>
      <c r="C11" s="1" t="s">
        <v>23</v>
      </c>
      <c r="D11" s="1" t="s">
        <v>1585</v>
      </c>
      <c r="E11" s="19">
        <v>39.827697301588422</v>
      </c>
      <c r="F11" s="19">
        <v>26.770287584292102</v>
      </c>
      <c r="G11" s="34" t="s">
        <v>1653</v>
      </c>
      <c r="H11" s="34" t="s">
        <v>1653</v>
      </c>
      <c r="I11" s="34" t="s">
        <v>1653</v>
      </c>
      <c r="J11" s="17">
        <v>25.211705669599546</v>
      </c>
      <c r="K11" s="19">
        <v>21.376888071708798</v>
      </c>
      <c r="L11" s="19">
        <v>29.352460167106926</v>
      </c>
      <c r="M11" s="19">
        <v>30.900924244678194</v>
      </c>
      <c r="N11" s="19">
        <v>27.405583627493247</v>
      </c>
      <c r="O11" s="19">
        <v>19.486424085982069</v>
      </c>
      <c r="P11" s="19">
        <v>30.524608426560452</v>
      </c>
      <c r="Q11" s="89">
        <v>22.577400000000004</v>
      </c>
    </row>
    <row r="12" spans="2:17" hidden="1">
      <c r="B12" s="80" t="s">
        <v>1593</v>
      </c>
      <c r="C12" s="1" t="s">
        <v>1594</v>
      </c>
      <c r="D12" s="1" t="s">
        <v>1585</v>
      </c>
      <c r="E12" s="19">
        <v>36.030036432129457</v>
      </c>
      <c r="F12" s="19">
        <v>28.796479075763752</v>
      </c>
      <c r="G12" s="34" t="s">
        <v>1653</v>
      </c>
      <c r="H12" s="34" t="s">
        <v>1653</v>
      </c>
      <c r="I12" s="34" t="s">
        <v>1653</v>
      </c>
      <c r="J12" s="17">
        <v>24.160217458990314</v>
      </c>
      <c r="K12" s="19">
        <v>23.554322715780142</v>
      </c>
      <c r="L12" s="19">
        <v>28.245536547431151</v>
      </c>
      <c r="M12" s="19">
        <v>31.12849594403351</v>
      </c>
      <c r="N12" s="19">
        <v>30.665299962317793</v>
      </c>
      <c r="O12" s="19">
        <v>38.174667891183034</v>
      </c>
      <c r="P12" s="19">
        <v>31.768543827987187</v>
      </c>
      <c r="Q12" s="89">
        <v>24.527699999999999</v>
      </c>
    </row>
    <row r="13" spans="2:17" hidden="1">
      <c r="B13" s="80" t="s">
        <v>32</v>
      </c>
      <c r="C13" s="1" t="s">
        <v>31</v>
      </c>
      <c r="D13" s="1" t="s">
        <v>1585</v>
      </c>
      <c r="E13" s="19">
        <v>35.923284928387744</v>
      </c>
      <c r="F13" s="19">
        <v>30.228390311622299</v>
      </c>
      <c r="G13" s="34" t="s">
        <v>1653</v>
      </c>
      <c r="H13" s="34" t="s">
        <v>1653</v>
      </c>
      <c r="I13" s="34" t="s">
        <v>1653</v>
      </c>
      <c r="J13" s="17">
        <v>21.055154824340477</v>
      </c>
      <c r="K13" s="19">
        <v>20.832486718432836</v>
      </c>
      <c r="L13" s="19">
        <v>24.165840196215726</v>
      </c>
      <c r="M13" s="19">
        <v>30.288094363964955</v>
      </c>
      <c r="N13" s="19">
        <v>32.941701638168034</v>
      </c>
      <c r="O13" s="19">
        <v>34.972868913486685</v>
      </c>
      <c r="P13" s="19">
        <v>29.034980857356047</v>
      </c>
      <c r="Q13" s="89">
        <v>23.349600000000002</v>
      </c>
    </row>
    <row r="14" spans="2:17" hidden="1">
      <c r="B14" s="80" t="s">
        <v>44</v>
      </c>
      <c r="C14" s="1" t="s">
        <v>43</v>
      </c>
      <c r="D14" s="1" t="s">
        <v>1595</v>
      </c>
      <c r="E14" s="19">
        <v>31.788516490327897</v>
      </c>
      <c r="F14" s="19">
        <v>28.572055039043022</v>
      </c>
      <c r="G14" s="34" t="s">
        <v>1653</v>
      </c>
      <c r="H14" s="34" t="s">
        <v>1653</v>
      </c>
      <c r="I14" s="34" t="s">
        <v>1653</v>
      </c>
      <c r="J14" s="17">
        <v>17.393937652632335</v>
      </c>
      <c r="K14" s="11" t="s">
        <v>1590</v>
      </c>
      <c r="L14" s="19">
        <v>19.440932003987136</v>
      </c>
      <c r="M14" s="10">
        <v>22.671118332920525</v>
      </c>
      <c r="N14" s="19">
        <v>25.47528389822552</v>
      </c>
      <c r="O14" s="19">
        <v>29.359909165359131</v>
      </c>
      <c r="P14" s="19">
        <v>23.679497738634971</v>
      </c>
      <c r="Q14" s="89">
        <v>19.39307528037207</v>
      </c>
    </row>
    <row r="15" spans="2:17" hidden="1">
      <c r="B15" s="80" t="s">
        <v>102</v>
      </c>
      <c r="C15" s="1" t="s">
        <v>99</v>
      </c>
      <c r="D15" s="1" t="s">
        <v>1595</v>
      </c>
      <c r="E15" s="19">
        <v>25.785324501337893</v>
      </c>
      <c r="F15" s="19">
        <v>19.038469329491413</v>
      </c>
      <c r="G15" s="34" t="s">
        <v>1653</v>
      </c>
      <c r="H15" s="34" t="s">
        <v>1653</v>
      </c>
      <c r="I15" s="34" t="s">
        <v>1653</v>
      </c>
      <c r="J15" s="17">
        <v>16.356715003588008</v>
      </c>
      <c r="K15" s="19">
        <v>14.372082214894808</v>
      </c>
      <c r="L15" s="19">
        <v>19.163792691187091</v>
      </c>
      <c r="M15" s="10">
        <v>19.423988483780608</v>
      </c>
      <c r="N15" s="19">
        <v>19.743024510193933</v>
      </c>
      <c r="O15" s="19">
        <v>28.101483265465994</v>
      </c>
      <c r="P15" s="19">
        <v>21.754050321455189</v>
      </c>
      <c r="Q15" s="89">
        <v>16.535699999999999</v>
      </c>
    </row>
    <row r="16" spans="2:17" hidden="1">
      <c r="B16" s="80" t="s">
        <v>97</v>
      </c>
      <c r="C16" s="1" t="s">
        <v>1596</v>
      </c>
      <c r="D16" s="1" t="s">
        <v>1585</v>
      </c>
      <c r="E16" s="19">
        <v>37.456591501077163</v>
      </c>
      <c r="F16" s="19">
        <v>30.148196127105873</v>
      </c>
      <c r="G16" s="34" t="s">
        <v>1653</v>
      </c>
      <c r="H16" s="34" t="s">
        <v>1653</v>
      </c>
      <c r="I16" s="34" t="s">
        <v>1653</v>
      </c>
      <c r="J16" s="17">
        <v>25.512810360509047</v>
      </c>
      <c r="K16" s="19">
        <v>21.556551777002362</v>
      </c>
      <c r="L16" s="19">
        <v>27.16425590433483</v>
      </c>
      <c r="M16" s="19">
        <v>26.409576353208596</v>
      </c>
      <c r="N16" s="19">
        <v>31.364954193936526</v>
      </c>
      <c r="O16" s="19">
        <v>36.938471929080372</v>
      </c>
      <c r="P16" s="19">
        <v>30.991739354740307</v>
      </c>
      <c r="Q16" s="89">
        <v>24.078600000000005</v>
      </c>
    </row>
    <row r="17" spans="2:17" hidden="1">
      <c r="B17" s="80" t="s">
        <v>26</v>
      </c>
      <c r="C17" s="1" t="s">
        <v>96</v>
      </c>
      <c r="D17" s="1" t="s">
        <v>1585</v>
      </c>
      <c r="E17" s="19">
        <v>16.098306497630873</v>
      </c>
      <c r="F17" s="19">
        <v>25.638015490788742</v>
      </c>
      <c r="G17" s="34" t="s">
        <v>1653</v>
      </c>
      <c r="H17" s="34" t="s">
        <v>1653</v>
      </c>
      <c r="I17" s="34" t="s">
        <v>1653</v>
      </c>
      <c r="J17" s="17">
        <v>19.307525733708239</v>
      </c>
      <c r="K17" s="19">
        <v>17.545835589844298</v>
      </c>
      <c r="L17" s="19">
        <v>24.56611695766529</v>
      </c>
      <c r="M17" s="19">
        <v>21.574844137792482</v>
      </c>
      <c r="N17" s="19">
        <v>27.437782140523378</v>
      </c>
      <c r="O17" s="19">
        <v>30.252173394905931</v>
      </c>
      <c r="P17" s="19">
        <v>28.17654482676431</v>
      </c>
      <c r="Q17" s="89">
        <v>18.954899999999999</v>
      </c>
    </row>
    <row r="18" spans="2:17" hidden="1">
      <c r="B18" s="80" t="s">
        <v>46</v>
      </c>
      <c r="C18" s="1" t="s">
        <v>101</v>
      </c>
      <c r="D18" s="1" t="s">
        <v>1585</v>
      </c>
      <c r="E18" s="19">
        <v>41.703042874156168</v>
      </c>
      <c r="F18" s="19">
        <v>35.433276071787567</v>
      </c>
      <c r="G18" s="34" t="s">
        <v>1653</v>
      </c>
      <c r="H18" s="34" t="s">
        <v>1653</v>
      </c>
      <c r="I18" s="34" t="s">
        <v>1653</v>
      </c>
      <c r="J18" s="17">
        <v>24.968476263399971</v>
      </c>
      <c r="K18" s="19">
        <v>29.070695562963127</v>
      </c>
      <c r="L18" s="19">
        <v>31.371635727635415</v>
      </c>
      <c r="M18" s="19">
        <v>34.402622486963509</v>
      </c>
      <c r="N18" s="19">
        <v>34.002549824503021</v>
      </c>
      <c r="O18" s="19">
        <v>38.677971496669826</v>
      </c>
      <c r="P18" s="19">
        <v>36.563255878556006</v>
      </c>
      <c r="Q18" s="89">
        <v>27.556200000000004</v>
      </c>
    </row>
    <row r="19" spans="2:17" hidden="1">
      <c r="B19" s="80" t="s">
        <v>107</v>
      </c>
      <c r="C19" s="1" t="s">
        <v>104</v>
      </c>
      <c r="D19" s="1" t="s">
        <v>1585</v>
      </c>
      <c r="E19" s="19">
        <v>36.417569036096587</v>
      </c>
      <c r="F19" s="19">
        <v>27.030266607091068</v>
      </c>
      <c r="G19" s="34" t="s">
        <v>1653</v>
      </c>
      <c r="H19" s="34" t="s">
        <v>1653</v>
      </c>
      <c r="I19" s="34" t="s">
        <v>1653</v>
      </c>
      <c r="J19" s="17">
        <v>23.386514176337531</v>
      </c>
      <c r="K19" s="11" t="s">
        <v>1590</v>
      </c>
      <c r="L19" s="19">
        <v>28.069770871011507</v>
      </c>
      <c r="M19" s="19">
        <v>29.731652312042723</v>
      </c>
      <c r="N19" s="19">
        <v>30.758653605919267</v>
      </c>
      <c r="O19" s="19">
        <v>33.782526817639457</v>
      </c>
      <c r="P19" s="19">
        <v>30.665348043497076</v>
      </c>
      <c r="Q19" s="89">
        <v>23.447066770829924</v>
      </c>
    </row>
    <row r="20" spans="2:17" hidden="1">
      <c r="B20" s="80" t="s">
        <v>84</v>
      </c>
      <c r="C20" s="1" t="s">
        <v>1597</v>
      </c>
      <c r="D20" s="1" t="s">
        <v>1585</v>
      </c>
      <c r="E20" s="19">
        <v>35.515465687484749</v>
      </c>
      <c r="F20" s="19">
        <v>29.853113102181801</v>
      </c>
      <c r="G20" s="34" t="s">
        <v>1653</v>
      </c>
      <c r="H20" s="34" t="s">
        <v>1653</v>
      </c>
      <c r="I20" s="34" t="s">
        <v>1653</v>
      </c>
      <c r="J20" s="17">
        <v>24.985240567501641</v>
      </c>
      <c r="K20" s="19">
        <v>21.290453950577877</v>
      </c>
      <c r="L20" s="19">
        <v>28.884304702863812</v>
      </c>
      <c r="M20" s="19">
        <v>28.748110402347891</v>
      </c>
      <c r="N20" s="19">
        <v>30.775633551455332</v>
      </c>
      <c r="O20" s="19">
        <v>30.870887194891807</v>
      </c>
      <c r="P20" s="19">
        <v>29.600579014208979</v>
      </c>
      <c r="Q20" s="89">
        <v>23.447700000000005</v>
      </c>
    </row>
    <row r="21" spans="2:17" hidden="1">
      <c r="B21" s="80" t="s">
        <v>80</v>
      </c>
      <c r="C21" s="1" t="s">
        <v>109</v>
      </c>
      <c r="D21" s="1" t="s">
        <v>1585</v>
      </c>
      <c r="E21" s="19">
        <v>28.03890788200593</v>
      </c>
      <c r="F21" s="19">
        <v>23.101766851077976</v>
      </c>
      <c r="G21" s="34" t="s">
        <v>1653</v>
      </c>
      <c r="H21" s="34" t="s">
        <v>1653</v>
      </c>
      <c r="I21" s="34" t="s">
        <v>1653</v>
      </c>
      <c r="J21" s="17">
        <v>15.506158926134919</v>
      </c>
      <c r="K21" s="19">
        <v>15.660592976693149</v>
      </c>
      <c r="L21" s="19">
        <v>20.38350125144034</v>
      </c>
      <c r="M21" s="19">
        <v>20.634401806989434</v>
      </c>
      <c r="N21" s="19">
        <v>22.327818845177873</v>
      </c>
      <c r="O21" s="19">
        <v>25.748155947352373</v>
      </c>
      <c r="P21" s="19">
        <v>23.883588380031373</v>
      </c>
      <c r="Q21" s="89">
        <v>17.575199999999999</v>
      </c>
    </row>
    <row r="22" spans="2:17" hidden="1">
      <c r="B22" s="80" t="s">
        <v>49</v>
      </c>
      <c r="C22" s="1" t="s">
        <v>111</v>
      </c>
      <c r="D22" s="1" t="s">
        <v>1585</v>
      </c>
      <c r="E22" s="19">
        <v>44.711800228257985</v>
      </c>
      <c r="F22" s="19">
        <v>40.944162262743014</v>
      </c>
      <c r="G22" s="46" t="s">
        <v>1591</v>
      </c>
      <c r="H22" s="46" t="s">
        <v>1591</v>
      </c>
      <c r="I22" s="34" t="s">
        <v>1653</v>
      </c>
      <c r="J22" s="17">
        <v>32.079751148545533</v>
      </c>
      <c r="K22" s="19">
        <v>29.317014687757482</v>
      </c>
      <c r="L22" s="19">
        <v>38.692320219257084</v>
      </c>
      <c r="M22" s="19">
        <v>38.524926773564751</v>
      </c>
      <c r="N22" s="19">
        <v>36.223976285842099</v>
      </c>
      <c r="O22" s="19">
        <v>34.154903148903934</v>
      </c>
      <c r="P22" s="19">
        <v>34.334705929036595</v>
      </c>
      <c r="Q22" s="89">
        <v>29.606400000000004</v>
      </c>
    </row>
    <row r="23" spans="2:17" hidden="1">
      <c r="B23" s="80" t="s">
        <v>52</v>
      </c>
      <c r="C23" s="1" t="s">
        <v>113</v>
      </c>
      <c r="D23" s="1" t="s">
        <v>1585</v>
      </c>
      <c r="E23" s="19">
        <v>43.84177452560575</v>
      </c>
      <c r="F23" s="19">
        <v>39.307526983105944</v>
      </c>
      <c r="G23" s="34" t="s">
        <v>1653</v>
      </c>
      <c r="H23" s="34" t="s">
        <v>1653</v>
      </c>
      <c r="I23" s="34" t="s">
        <v>1653</v>
      </c>
      <c r="J23" s="10">
        <v>23.841953915725924</v>
      </c>
      <c r="K23" s="19">
        <v>26.803384449411457</v>
      </c>
      <c r="L23" s="19">
        <v>25.751510831367032</v>
      </c>
      <c r="M23" s="19">
        <v>34.119150573396446</v>
      </c>
      <c r="N23" s="19">
        <v>35.912258550610524</v>
      </c>
      <c r="O23" s="19">
        <v>36.91797333200541</v>
      </c>
      <c r="P23" s="19">
        <v>31.520916054773501</v>
      </c>
      <c r="Q23" s="89">
        <v>26.820900000000002</v>
      </c>
    </row>
    <row r="24" spans="2:17" hidden="1">
      <c r="B24" s="80" t="s">
        <v>1598</v>
      </c>
      <c r="C24" s="1" t="s">
        <v>115</v>
      </c>
      <c r="D24" s="1" t="s">
        <v>1585</v>
      </c>
      <c r="E24" s="19">
        <v>36.593738651583784</v>
      </c>
      <c r="F24" s="19">
        <v>29.515026423525772</v>
      </c>
      <c r="G24" s="46" t="s">
        <v>1590</v>
      </c>
      <c r="H24" s="46" t="s">
        <v>1590</v>
      </c>
      <c r="I24" s="34" t="s">
        <v>1653</v>
      </c>
      <c r="J24" s="17">
        <v>18.745267375849672</v>
      </c>
      <c r="K24" s="19">
        <v>18.503150830462932</v>
      </c>
      <c r="L24" s="19">
        <v>26.381234353064464</v>
      </c>
      <c r="M24" s="19">
        <v>25.739207625851066</v>
      </c>
      <c r="N24" s="19">
        <v>27.679504699213279</v>
      </c>
      <c r="O24" s="19">
        <v>34.395791825994735</v>
      </c>
      <c r="P24" s="10">
        <v>32.65199190299078</v>
      </c>
      <c r="Q24" s="89">
        <v>22.518900000000006</v>
      </c>
    </row>
    <row r="25" spans="2:17" hidden="1">
      <c r="B25" s="80" t="s">
        <v>122</v>
      </c>
      <c r="C25" s="1" t="s">
        <v>117</v>
      </c>
      <c r="D25" s="1" t="s">
        <v>1585</v>
      </c>
      <c r="E25" s="19">
        <v>36.753913884613681</v>
      </c>
      <c r="F25" s="19">
        <v>29.663554518841192</v>
      </c>
      <c r="G25" s="34" t="s">
        <v>1653</v>
      </c>
      <c r="H25" s="34" t="s">
        <v>1653</v>
      </c>
      <c r="I25" s="34" t="s">
        <v>1653</v>
      </c>
      <c r="J25" s="17">
        <v>20.457844825530312</v>
      </c>
      <c r="K25" s="19">
        <v>19.442336451019745</v>
      </c>
      <c r="L25" s="19">
        <v>25.565994423240689</v>
      </c>
      <c r="M25" s="19">
        <v>27.728405243035308</v>
      </c>
      <c r="N25" s="19">
        <v>30.608898582334405</v>
      </c>
      <c r="O25" s="19">
        <v>31.793324063273339</v>
      </c>
      <c r="P25" s="19">
        <v>31.996023417338797</v>
      </c>
      <c r="Q25" s="89">
        <v>22.860899999999997</v>
      </c>
    </row>
    <row r="26" spans="2:17" hidden="1">
      <c r="B26" s="80" t="s">
        <v>1599</v>
      </c>
      <c r="C26" s="1" t="s">
        <v>1600</v>
      </c>
      <c r="D26" s="1" t="s">
        <v>1585</v>
      </c>
      <c r="E26" s="19">
        <v>44.193921646415781</v>
      </c>
      <c r="F26" s="19">
        <v>35.582030439211977</v>
      </c>
      <c r="G26" s="34" t="s">
        <v>1653</v>
      </c>
      <c r="H26" s="34" t="s">
        <v>1653</v>
      </c>
      <c r="I26" s="34" t="s">
        <v>1653</v>
      </c>
      <c r="J26" s="17">
        <v>31.708986263349033</v>
      </c>
      <c r="K26" s="19">
        <v>24.014856744617809</v>
      </c>
      <c r="L26" s="19">
        <v>31.706953305772277</v>
      </c>
      <c r="M26" s="19">
        <v>35.249709547696334</v>
      </c>
      <c r="N26" s="19">
        <v>37.362378479100194</v>
      </c>
      <c r="O26" s="19">
        <v>42.10620943110694</v>
      </c>
      <c r="P26" s="11" t="s">
        <v>1590</v>
      </c>
      <c r="Q26" s="278">
        <v>29.382025956946752</v>
      </c>
    </row>
    <row r="27" spans="2:17" hidden="1">
      <c r="B27" s="80" t="s">
        <v>1601</v>
      </c>
      <c r="C27" s="1" t="s">
        <v>1602</v>
      </c>
      <c r="D27" s="1" t="s">
        <v>1585</v>
      </c>
      <c r="E27" s="19">
        <v>42.556351599304506</v>
      </c>
      <c r="F27" s="19">
        <v>35.868982297592723</v>
      </c>
      <c r="G27" s="34" t="s">
        <v>1653</v>
      </c>
      <c r="H27" s="34" t="s">
        <v>1653</v>
      </c>
      <c r="I27" s="34" t="s">
        <v>1653</v>
      </c>
      <c r="J27" s="17">
        <v>31.788011774277759</v>
      </c>
      <c r="K27" s="19">
        <v>21.756139073872919</v>
      </c>
      <c r="L27" s="19">
        <v>33.960073571586001</v>
      </c>
      <c r="M27" s="19">
        <v>33.220801846977267</v>
      </c>
      <c r="N27" s="19">
        <v>39.358966378560943</v>
      </c>
      <c r="O27" s="19">
        <v>40.896732139745133</v>
      </c>
      <c r="P27" s="11" t="s">
        <v>1590</v>
      </c>
      <c r="Q27" s="279"/>
    </row>
    <row r="28" spans="2:17" hidden="1">
      <c r="B28" s="80" t="s">
        <v>1603</v>
      </c>
      <c r="C28" s="1" t="s">
        <v>1604</v>
      </c>
      <c r="D28" s="1" t="s">
        <v>1585</v>
      </c>
      <c r="E28" s="19">
        <v>45.503977684116627</v>
      </c>
      <c r="F28" s="19">
        <v>38.615521513512626</v>
      </c>
      <c r="G28" s="34" t="s">
        <v>1653</v>
      </c>
      <c r="H28" s="34" t="s">
        <v>1653</v>
      </c>
      <c r="I28" s="34" t="s">
        <v>1653</v>
      </c>
      <c r="J28" s="17">
        <v>31.728742641075254</v>
      </c>
      <c r="K28" s="19">
        <v>20.371076351246341</v>
      </c>
      <c r="L28" s="19">
        <v>34.400901449678706</v>
      </c>
      <c r="M28" s="19">
        <v>35.065263393077174</v>
      </c>
      <c r="N28" s="19">
        <v>21.733350249783342</v>
      </c>
      <c r="O28" s="19">
        <v>40.978730600186367</v>
      </c>
      <c r="P28" s="11" t="s">
        <v>1590</v>
      </c>
      <c r="Q28" s="280"/>
    </row>
    <row r="29" spans="2:17" hidden="1">
      <c r="B29" s="80" t="s">
        <v>149</v>
      </c>
      <c r="C29" s="1" t="s">
        <v>148</v>
      </c>
      <c r="D29" s="1" t="s">
        <v>1585</v>
      </c>
      <c r="E29" s="19">
        <v>53.914320142818369</v>
      </c>
      <c r="F29" s="19">
        <v>47.15790422283623</v>
      </c>
      <c r="G29" s="34" t="s">
        <v>1653</v>
      </c>
      <c r="H29" s="34" t="s">
        <v>1653</v>
      </c>
      <c r="I29" s="34" t="s">
        <v>1653</v>
      </c>
      <c r="J29" s="17">
        <v>32.179763206260539</v>
      </c>
      <c r="K29" s="39" t="s">
        <v>1591</v>
      </c>
      <c r="L29" s="19">
        <v>42.041086543785902</v>
      </c>
      <c r="M29" s="19">
        <v>40.907073806510688</v>
      </c>
      <c r="N29" s="19">
        <v>45.460441016081809</v>
      </c>
      <c r="O29" s="19">
        <v>46.804849447683885</v>
      </c>
      <c r="P29" s="19">
        <v>44.638393920154662</v>
      </c>
      <c r="Q29" s="89">
        <v>33.146100000000004</v>
      </c>
    </row>
    <row r="30" spans="2:17" hidden="1">
      <c r="B30" s="80" t="s">
        <v>1605</v>
      </c>
      <c r="C30" s="1" t="s">
        <v>1606</v>
      </c>
      <c r="D30" s="1" t="s">
        <v>1585</v>
      </c>
      <c r="E30" s="19">
        <v>31.628708525518132</v>
      </c>
      <c r="F30" s="19">
        <v>22.565593485437628</v>
      </c>
      <c r="G30" s="34" t="s">
        <v>1653</v>
      </c>
      <c r="H30" s="34" t="s">
        <v>1653</v>
      </c>
      <c r="I30" s="34" t="s">
        <v>1653</v>
      </c>
      <c r="J30" s="17">
        <v>18.326065785073467</v>
      </c>
      <c r="K30" s="39" t="s">
        <v>1591</v>
      </c>
      <c r="L30" s="19">
        <v>21.880287986079228</v>
      </c>
      <c r="M30" s="19">
        <v>23.363759588882793</v>
      </c>
      <c r="N30" s="19">
        <v>26.044698393816812</v>
      </c>
      <c r="O30" s="19">
        <v>31.763361052500013</v>
      </c>
      <c r="P30" s="19">
        <v>27.749519009446605</v>
      </c>
      <c r="Q30" s="89">
        <v>21.5001</v>
      </c>
    </row>
    <row r="31" spans="2:17" hidden="1">
      <c r="B31" s="80" t="s">
        <v>156</v>
      </c>
      <c r="C31" s="1" t="s">
        <v>144</v>
      </c>
      <c r="D31" s="1" t="s">
        <v>1585</v>
      </c>
      <c r="E31" s="19">
        <v>28.924298147736383</v>
      </c>
      <c r="F31" s="19">
        <v>23.871974285146667</v>
      </c>
      <c r="G31" s="34" t="s">
        <v>1653</v>
      </c>
      <c r="H31" s="34" t="s">
        <v>1653</v>
      </c>
      <c r="I31" s="34" t="s">
        <v>1653</v>
      </c>
      <c r="J31" s="17">
        <v>18.47309735783816</v>
      </c>
      <c r="K31" s="19">
        <v>14.655438524060969</v>
      </c>
      <c r="L31" s="19">
        <v>22.043137720289629</v>
      </c>
      <c r="M31" s="19">
        <v>22.608268447708966</v>
      </c>
      <c r="N31" s="19">
        <v>25.091256988779229</v>
      </c>
      <c r="O31" s="19">
        <v>29.718538196080434</v>
      </c>
      <c r="P31" s="19">
        <v>26.193318120487085</v>
      </c>
      <c r="Q31" s="278">
        <v>18.620699999999999</v>
      </c>
    </row>
    <row r="32" spans="2:17" hidden="1">
      <c r="B32" s="80" t="s">
        <v>159</v>
      </c>
      <c r="C32" s="1" t="s">
        <v>147</v>
      </c>
      <c r="D32" s="1" t="s">
        <v>1585</v>
      </c>
      <c r="E32" s="19">
        <v>29.354170943987242</v>
      </c>
      <c r="F32" s="19">
        <v>24.13835683081783</v>
      </c>
      <c r="G32" s="34" t="s">
        <v>1653</v>
      </c>
      <c r="H32" s="34" t="s">
        <v>1653</v>
      </c>
      <c r="I32" s="34" t="s">
        <v>1653</v>
      </c>
      <c r="J32" s="17">
        <v>19.184360999423372</v>
      </c>
      <c r="K32" s="19">
        <v>14.634137014578325</v>
      </c>
      <c r="L32" s="19">
        <v>22.288061472737287</v>
      </c>
      <c r="M32" s="19">
        <v>21.788385639088514</v>
      </c>
      <c r="N32" s="19">
        <v>23.781863277688338</v>
      </c>
      <c r="O32" s="19">
        <v>26.849162094389914</v>
      </c>
      <c r="P32" s="19">
        <v>22.982629970633759</v>
      </c>
      <c r="Q32" s="279"/>
    </row>
    <row r="33" spans="2:17" hidden="1">
      <c r="B33" s="80" t="s">
        <v>162</v>
      </c>
      <c r="C33" s="1" t="s">
        <v>151</v>
      </c>
      <c r="D33" s="1" t="s">
        <v>1585</v>
      </c>
      <c r="E33" s="19">
        <v>26.938695231720512</v>
      </c>
      <c r="F33" s="19">
        <v>23.339209193804336</v>
      </c>
      <c r="G33" s="34" t="s">
        <v>1653</v>
      </c>
      <c r="H33" s="34" t="s">
        <v>1653</v>
      </c>
      <c r="I33" s="34" t="s">
        <v>1653</v>
      </c>
      <c r="J33" s="17">
        <v>18.947273118899719</v>
      </c>
      <c r="K33" s="19">
        <v>14.144202296477451</v>
      </c>
      <c r="L33" s="19">
        <v>21.243053462289524</v>
      </c>
      <c r="M33" s="19">
        <v>21.009496970904546</v>
      </c>
      <c r="N33" s="19">
        <v>22.979859629640391</v>
      </c>
      <c r="O33" s="19">
        <v>30.374395590760457</v>
      </c>
      <c r="P33" s="19">
        <v>25.161311215171857</v>
      </c>
      <c r="Q33" s="280"/>
    </row>
    <row r="34" spans="2:17" hidden="1">
      <c r="B34" s="80" t="s">
        <v>124</v>
      </c>
      <c r="C34" s="1" t="s">
        <v>1607</v>
      </c>
      <c r="D34" s="1" t="s">
        <v>1585</v>
      </c>
      <c r="E34" s="19">
        <v>37.317052741205536</v>
      </c>
      <c r="F34" s="19">
        <v>26.686479607024051</v>
      </c>
      <c r="G34" s="34" t="s">
        <v>1653</v>
      </c>
      <c r="H34" s="34" t="s">
        <v>1653</v>
      </c>
      <c r="I34" s="34" t="s">
        <v>1653</v>
      </c>
      <c r="J34" s="17">
        <v>24.94747443787071</v>
      </c>
      <c r="K34" s="19">
        <v>19.087137511937197</v>
      </c>
      <c r="L34" s="19">
        <v>28.902146092524166</v>
      </c>
      <c r="M34" s="19">
        <v>29.77485032021497</v>
      </c>
      <c r="N34" s="19">
        <v>28.010211390499027</v>
      </c>
      <c r="O34" s="19">
        <v>37.815216743632412</v>
      </c>
      <c r="P34" s="19">
        <v>33.482226322994954</v>
      </c>
      <c r="Q34" s="89">
        <v>23.942700000000002</v>
      </c>
    </row>
    <row r="35" spans="2:17" hidden="1">
      <c r="B35" s="80" t="s">
        <v>143</v>
      </c>
      <c r="C35" s="1" t="s">
        <v>158</v>
      </c>
      <c r="D35" s="1" t="s">
        <v>1595</v>
      </c>
      <c r="E35" s="19">
        <v>25.794286564500226</v>
      </c>
      <c r="F35" s="19">
        <v>22.648391129631602</v>
      </c>
      <c r="G35" s="34" t="s">
        <v>1653</v>
      </c>
      <c r="H35" s="34" t="s">
        <v>1653</v>
      </c>
      <c r="I35" s="34" t="s">
        <v>1653</v>
      </c>
      <c r="J35" s="17">
        <v>13.245014367816093</v>
      </c>
      <c r="K35" s="19">
        <v>12.780246149083666</v>
      </c>
      <c r="L35" s="19">
        <v>16.80343118249823</v>
      </c>
      <c r="M35" s="19">
        <v>17.785716200450093</v>
      </c>
      <c r="N35" s="19">
        <v>19.989773723352435</v>
      </c>
      <c r="O35" s="19">
        <v>24.246830031283007</v>
      </c>
      <c r="P35" s="19">
        <v>22.389801797512362</v>
      </c>
      <c r="Q35" s="89">
        <v>15.812100000000001</v>
      </c>
    </row>
    <row r="36" spans="2:17" hidden="1">
      <c r="B36" s="80" t="s">
        <v>95</v>
      </c>
      <c r="C36" s="1" t="s">
        <v>161</v>
      </c>
      <c r="D36" s="1" t="s">
        <v>1595</v>
      </c>
      <c r="E36" s="19">
        <v>23.603234061551898</v>
      </c>
      <c r="F36" s="19">
        <v>19.802966362370857</v>
      </c>
      <c r="G36" s="34" t="s">
        <v>1653</v>
      </c>
      <c r="H36" s="34" t="s">
        <v>1653</v>
      </c>
      <c r="I36" s="34" t="s">
        <v>1653</v>
      </c>
      <c r="J36" s="17">
        <v>11.604491965804684</v>
      </c>
      <c r="K36" s="19">
        <v>10.842748103422169</v>
      </c>
      <c r="L36" s="19">
        <v>15.366099099989402</v>
      </c>
      <c r="M36" s="19">
        <v>15.879315479883937</v>
      </c>
      <c r="N36" s="19">
        <v>19.336058466543008</v>
      </c>
      <c r="O36" s="19">
        <v>26.726188832888891</v>
      </c>
      <c r="P36" s="19">
        <v>21.456210939825308</v>
      </c>
      <c r="Q36" s="89">
        <v>14.815800000000001</v>
      </c>
    </row>
    <row r="37" spans="2:17" hidden="1">
      <c r="B37" s="80" t="s">
        <v>175</v>
      </c>
      <c r="C37" s="1" t="s">
        <v>164</v>
      </c>
      <c r="D37" s="1" t="s">
        <v>1585</v>
      </c>
      <c r="E37" s="19">
        <v>40.694624711748006</v>
      </c>
      <c r="F37" s="19">
        <v>37.414704802535212</v>
      </c>
      <c r="G37" s="34" t="s">
        <v>1653</v>
      </c>
      <c r="H37" s="34" t="s">
        <v>1653</v>
      </c>
      <c r="I37" s="34" t="s">
        <v>1653</v>
      </c>
      <c r="J37" s="17">
        <v>24.059057448695576</v>
      </c>
      <c r="K37" s="19">
        <v>24.113930949064624</v>
      </c>
      <c r="L37" s="19">
        <v>29.393175749182703</v>
      </c>
      <c r="M37" s="19">
        <v>30.672690675337105</v>
      </c>
      <c r="N37" s="19">
        <v>33.693505473580736</v>
      </c>
      <c r="O37" s="19">
        <v>38.610728365024777</v>
      </c>
      <c r="P37" s="19">
        <v>30.549468232870336</v>
      </c>
      <c r="Q37" s="89">
        <v>26.026199999999999</v>
      </c>
    </row>
    <row r="38" spans="2:17" hidden="1">
      <c r="B38" s="80" t="s">
        <v>167</v>
      </c>
      <c r="C38" s="1" t="s">
        <v>174</v>
      </c>
      <c r="D38" s="1" t="s">
        <v>1595</v>
      </c>
      <c r="E38" s="19">
        <v>28.343403569656271</v>
      </c>
      <c r="F38" s="19">
        <v>22.055630581467376</v>
      </c>
      <c r="G38" s="34" t="s">
        <v>1653</v>
      </c>
      <c r="H38" s="34" t="s">
        <v>1653</v>
      </c>
      <c r="I38" s="34" t="s">
        <v>1653</v>
      </c>
      <c r="J38" s="17">
        <v>21.868871164761426</v>
      </c>
      <c r="K38" s="19">
        <v>11.514609018485368</v>
      </c>
      <c r="L38" s="19">
        <v>21.1425555159711</v>
      </c>
      <c r="M38" s="19">
        <v>20.21655369194113</v>
      </c>
      <c r="N38" s="19">
        <v>21.764385241027625</v>
      </c>
      <c r="O38" s="19">
        <v>29.509169250607641</v>
      </c>
      <c r="P38" s="19">
        <v>27.10987670498691</v>
      </c>
      <c r="Q38" s="278">
        <v>18.0291</v>
      </c>
    </row>
    <row r="39" spans="2:17" hidden="1">
      <c r="B39" s="80" t="s">
        <v>170</v>
      </c>
      <c r="C39" s="1" t="s">
        <v>177</v>
      </c>
      <c r="D39" s="1" t="s">
        <v>1595</v>
      </c>
      <c r="E39" s="19">
        <v>28.855017352509545</v>
      </c>
      <c r="F39" s="19">
        <v>22.956696269097961</v>
      </c>
      <c r="G39" s="34" t="s">
        <v>1653</v>
      </c>
      <c r="H39" s="34" t="s">
        <v>1653</v>
      </c>
      <c r="I39" s="34" t="s">
        <v>1653</v>
      </c>
      <c r="J39" s="17">
        <v>21.92818998347235</v>
      </c>
      <c r="K39" s="19">
        <v>10.429128316191044</v>
      </c>
      <c r="L39" s="19">
        <v>21.975840161500098</v>
      </c>
      <c r="M39" s="19">
        <v>19.602068777292462</v>
      </c>
      <c r="N39" s="19">
        <v>21.485984526879093</v>
      </c>
      <c r="O39" s="19">
        <v>29.181517128471075</v>
      </c>
      <c r="P39" s="10">
        <v>25.700294240272452</v>
      </c>
      <c r="Q39" s="279"/>
    </row>
    <row r="40" spans="2:17" hidden="1">
      <c r="B40" s="80" t="s">
        <v>173</v>
      </c>
      <c r="C40" s="1" t="s">
        <v>179</v>
      </c>
      <c r="D40" s="1" t="s">
        <v>1595</v>
      </c>
      <c r="E40" s="19">
        <v>25.683011898858208</v>
      </c>
      <c r="F40" s="19">
        <v>19.598178706094966</v>
      </c>
      <c r="G40" s="34" t="s">
        <v>1653</v>
      </c>
      <c r="H40" s="34" t="s">
        <v>1653</v>
      </c>
      <c r="I40" s="34" t="s">
        <v>1653</v>
      </c>
      <c r="J40" s="17">
        <v>21.61182295034741</v>
      </c>
      <c r="K40" s="19">
        <v>11.642312630520326</v>
      </c>
      <c r="L40" s="19">
        <v>20.260254126587451</v>
      </c>
      <c r="M40" s="19">
        <v>20.359933505359152</v>
      </c>
      <c r="N40" s="19">
        <v>21.191207300138373</v>
      </c>
      <c r="O40" s="19">
        <v>29.017691067398957</v>
      </c>
      <c r="P40" s="10">
        <v>25.962542140688797</v>
      </c>
      <c r="Q40" s="280"/>
    </row>
    <row r="41" spans="2:17" hidden="1">
      <c r="B41" s="80" t="s">
        <v>42</v>
      </c>
      <c r="C41" s="1" t="s">
        <v>168</v>
      </c>
      <c r="D41" s="1" t="s">
        <v>1595</v>
      </c>
      <c r="E41" s="19">
        <v>30.931138167026418</v>
      </c>
      <c r="F41" s="19">
        <v>23.791014111751256</v>
      </c>
      <c r="G41" s="34" t="s">
        <v>1653</v>
      </c>
      <c r="H41" s="34" t="s">
        <v>1653</v>
      </c>
      <c r="I41" s="34" t="s">
        <v>1653</v>
      </c>
      <c r="J41" s="11" t="s">
        <v>1590</v>
      </c>
      <c r="K41" s="10">
        <v>13.271182845642457</v>
      </c>
      <c r="L41" s="19">
        <v>21.701532162356713</v>
      </c>
      <c r="M41" s="19">
        <v>21.656799861012964</v>
      </c>
      <c r="N41" s="19">
        <v>23.363258433650557</v>
      </c>
      <c r="O41" s="19">
        <v>31.561569970955144</v>
      </c>
      <c r="P41" s="19">
        <v>40.738084447792353</v>
      </c>
      <c r="Q41" s="89">
        <v>20.774301686857505</v>
      </c>
    </row>
    <row r="42" spans="2:17" hidden="1">
      <c r="B42" s="80" t="s">
        <v>120</v>
      </c>
      <c r="C42" s="1" t="s">
        <v>180</v>
      </c>
      <c r="D42" s="1" t="s">
        <v>1585</v>
      </c>
      <c r="E42" s="19">
        <v>52.284609433121879</v>
      </c>
      <c r="F42" s="19">
        <v>38.960459787218888</v>
      </c>
      <c r="G42" s="34" t="s">
        <v>1653</v>
      </c>
      <c r="H42" s="34" t="s">
        <v>1653</v>
      </c>
      <c r="I42" s="34" t="s">
        <v>1653</v>
      </c>
      <c r="J42" s="17">
        <v>35.581916574880054</v>
      </c>
      <c r="K42" s="19">
        <v>25.005391263962093</v>
      </c>
      <c r="L42" s="19">
        <v>36.23740425700052</v>
      </c>
      <c r="M42" s="19">
        <v>38.169930757207453</v>
      </c>
      <c r="N42" s="19">
        <v>39.047912658904394</v>
      </c>
      <c r="O42" s="19">
        <v>45.989716243391783</v>
      </c>
      <c r="P42" s="19">
        <v>29.763208460650862</v>
      </c>
      <c r="Q42" s="89">
        <v>30.693600000000007</v>
      </c>
    </row>
    <row r="43" spans="2:17" hidden="1">
      <c r="B43" s="80" t="s">
        <v>127</v>
      </c>
      <c r="C43" s="1" t="s">
        <v>182</v>
      </c>
      <c r="D43" s="1" t="s">
        <v>1595</v>
      </c>
      <c r="E43" s="19">
        <v>29.018014427013256</v>
      </c>
      <c r="F43" s="19">
        <v>21.685936895370581</v>
      </c>
      <c r="G43" s="34" t="s">
        <v>1653</v>
      </c>
      <c r="H43" s="34" t="s">
        <v>1653</v>
      </c>
      <c r="I43" s="34" t="s">
        <v>1653</v>
      </c>
      <c r="J43" s="17">
        <v>24.122986275782669</v>
      </c>
      <c r="K43" s="19">
        <v>11.638711822467139</v>
      </c>
      <c r="L43" s="19">
        <v>25.166909494026452</v>
      </c>
      <c r="M43" s="19">
        <v>21.446055628609287</v>
      </c>
      <c r="N43" s="19">
        <v>22.763352509422205</v>
      </c>
      <c r="O43" s="19">
        <v>31.148202520345293</v>
      </c>
      <c r="P43" s="19">
        <v>28.518326748593257</v>
      </c>
      <c r="Q43" s="89">
        <v>19.396800000000002</v>
      </c>
    </row>
    <row r="44" spans="2:17" hidden="1">
      <c r="B44" s="80" t="s">
        <v>154</v>
      </c>
      <c r="C44" s="1" t="s">
        <v>184</v>
      </c>
      <c r="D44" s="1" t="s">
        <v>1595</v>
      </c>
      <c r="E44" s="19">
        <v>30.408815626395558</v>
      </c>
      <c r="F44" s="19">
        <v>20.601638221866683</v>
      </c>
      <c r="G44" s="34" t="s">
        <v>1653</v>
      </c>
      <c r="H44" s="34" t="s">
        <v>1653</v>
      </c>
      <c r="I44" s="34" t="s">
        <v>1653</v>
      </c>
      <c r="J44" s="17">
        <v>22.798199324565932</v>
      </c>
      <c r="K44" s="19">
        <v>12.552990902294901</v>
      </c>
      <c r="L44" s="19">
        <v>25.380362275807535</v>
      </c>
      <c r="M44" s="19">
        <v>21.466538967324144</v>
      </c>
      <c r="N44" s="19">
        <v>8.8924463400116984</v>
      </c>
      <c r="O44" s="19">
        <v>27.687977971271913</v>
      </c>
      <c r="P44" s="19">
        <v>27.928292402070635</v>
      </c>
      <c r="Q44" s="89">
        <v>17.794799999999999</v>
      </c>
    </row>
    <row r="45" spans="2:17" hidden="1">
      <c r="B45" s="80" t="s">
        <v>133</v>
      </c>
      <c r="C45" s="1" t="s">
        <v>186</v>
      </c>
      <c r="D45" s="1" t="s">
        <v>1595</v>
      </c>
      <c r="E45" s="19">
        <v>32.884903574439882</v>
      </c>
      <c r="F45" s="19">
        <v>25.3514540854285</v>
      </c>
      <c r="G45" s="34" t="s">
        <v>1653</v>
      </c>
      <c r="H45" s="34" t="s">
        <v>1653</v>
      </c>
      <c r="I45" s="34" t="s">
        <v>1653</v>
      </c>
      <c r="J45" s="17">
        <v>22.561464431138354</v>
      </c>
      <c r="K45" s="19">
        <v>15.616771732685521</v>
      </c>
      <c r="L45" s="19">
        <v>24.726160942295504</v>
      </c>
      <c r="M45" s="19">
        <v>24.846289854355142</v>
      </c>
      <c r="N45" s="19">
        <v>23.253725303495621</v>
      </c>
      <c r="O45" s="19">
        <v>31.580606812377873</v>
      </c>
      <c r="P45" s="19">
        <v>25.191688770647797</v>
      </c>
      <c r="Q45" s="89">
        <v>20.340900000000001</v>
      </c>
    </row>
    <row r="46" spans="2:17" hidden="1">
      <c r="B46" s="80" t="s">
        <v>30</v>
      </c>
      <c r="C46" s="1" t="s">
        <v>189</v>
      </c>
      <c r="D46" s="1" t="s">
        <v>1595</v>
      </c>
      <c r="E46" s="19">
        <v>13.62871548262412</v>
      </c>
      <c r="F46" s="19">
        <v>9.5414479525789613</v>
      </c>
      <c r="G46" s="34" t="s">
        <v>1653</v>
      </c>
      <c r="H46" s="34" t="s">
        <v>1653</v>
      </c>
      <c r="I46" s="34" t="s">
        <v>1653</v>
      </c>
      <c r="J46" s="17">
        <v>7.3163381158819538</v>
      </c>
      <c r="K46" s="19">
        <v>4.5530013916811694</v>
      </c>
      <c r="L46" s="19">
        <v>7.4359722057259683</v>
      </c>
      <c r="M46" s="19">
        <v>8.049952112744462</v>
      </c>
      <c r="N46" s="19">
        <v>9.0232794429797991</v>
      </c>
      <c r="O46" s="19">
        <v>16.424784916894545</v>
      </c>
      <c r="P46" s="19">
        <v>13.22686586721716</v>
      </c>
      <c r="Q46" s="89">
        <v>8.0280000000000005</v>
      </c>
    </row>
    <row r="47" spans="2:17" hidden="1">
      <c r="B47" s="80" t="s">
        <v>60</v>
      </c>
      <c r="C47" s="1" t="s">
        <v>191</v>
      </c>
      <c r="D47" s="1" t="s">
        <v>1585</v>
      </c>
      <c r="E47" s="19">
        <v>30.776396400861358</v>
      </c>
      <c r="F47" s="19">
        <v>28.602449840031419</v>
      </c>
      <c r="G47" s="34" t="s">
        <v>1653</v>
      </c>
      <c r="H47" s="34" t="s">
        <v>1653</v>
      </c>
      <c r="I47" s="34" t="s">
        <v>1653</v>
      </c>
      <c r="J47" s="17">
        <v>22.364265970439163</v>
      </c>
      <c r="K47" s="19">
        <v>20.465120857599462</v>
      </c>
      <c r="L47" s="19">
        <v>25.691892619576375</v>
      </c>
      <c r="M47" s="19">
        <v>27.244192451799577</v>
      </c>
      <c r="N47" s="19">
        <v>26.446493959891054</v>
      </c>
      <c r="O47" s="19">
        <v>29.363469448589296</v>
      </c>
      <c r="P47" s="19">
        <v>28.851981117105815</v>
      </c>
      <c r="Q47" s="89">
        <v>21.582000000000001</v>
      </c>
    </row>
    <row r="48" spans="2:17" hidden="1">
      <c r="B48" s="80" t="s">
        <v>188</v>
      </c>
      <c r="C48" s="1" t="s">
        <v>193</v>
      </c>
      <c r="D48" s="1" t="s">
        <v>1595</v>
      </c>
      <c r="E48" s="19">
        <v>32.372512703565604</v>
      </c>
      <c r="F48" s="19">
        <v>28.397003620854928</v>
      </c>
      <c r="G48" s="34" t="s">
        <v>1653</v>
      </c>
      <c r="H48" s="34" t="s">
        <v>1653</v>
      </c>
      <c r="I48" s="34" t="s">
        <v>1653</v>
      </c>
      <c r="J48" s="17">
        <v>17.104002395210056</v>
      </c>
      <c r="K48" s="19">
        <v>19.891248550440952</v>
      </c>
      <c r="L48" s="19">
        <v>21.948809613370699</v>
      </c>
      <c r="M48" s="19">
        <v>25.011397732065625</v>
      </c>
      <c r="N48" s="19">
        <v>20.764182254577001</v>
      </c>
      <c r="O48" s="19">
        <v>30.533025162075386</v>
      </c>
      <c r="P48" s="19">
        <v>27.263107681931046</v>
      </c>
      <c r="Q48" s="89">
        <v>20.0943</v>
      </c>
    </row>
    <row r="49" spans="2:17" hidden="1">
      <c r="B49" s="80" t="s">
        <v>1608</v>
      </c>
      <c r="C49" s="1" t="s">
        <v>1609</v>
      </c>
      <c r="D49" s="1" t="s">
        <v>1595</v>
      </c>
      <c r="E49" s="19">
        <v>36.088733148295418</v>
      </c>
      <c r="F49" s="19">
        <v>35.673124798444491</v>
      </c>
      <c r="G49" s="34" t="s">
        <v>1653</v>
      </c>
      <c r="H49" s="34" t="s">
        <v>1653</v>
      </c>
      <c r="I49" s="34" t="s">
        <v>1653</v>
      </c>
      <c r="J49" s="17">
        <v>16.392552156939626</v>
      </c>
      <c r="K49" s="19">
        <v>24.336900479307467</v>
      </c>
      <c r="L49" s="19">
        <v>24.515164713331153</v>
      </c>
      <c r="M49" s="19">
        <v>13.396435908889986</v>
      </c>
      <c r="N49" s="19">
        <v>28.166484170437172</v>
      </c>
      <c r="O49" s="19">
        <v>32.70663205742796</v>
      </c>
      <c r="P49" s="19">
        <v>27.476517772135956</v>
      </c>
      <c r="Q49" s="278">
        <v>22.00365</v>
      </c>
    </row>
    <row r="50" spans="2:17" hidden="1">
      <c r="B50" s="80" t="s">
        <v>1610</v>
      </c>
      <c r="C50" s="1" t="s">
        <v>1611</v>
      </c>
      <c r="D50" s="1" t="s">
        <v>1595</v>
      </c>
      <c r="E50" s="19">
        <v>34.943059080095566</v>
      </c>
      <c r="F50" s="19">
        <v>34.54682062858295</v>
      </c>
      <c r="G50" s="52" t="s">
        <v>1590</v>
      </c>
      <c r="H50" s="52" t="s">
        <v>1590</v>
      </c>
      <c r="I50" s="34" t="s">
        <v>1653</v>
      </c>
      <c r="J50" s="17">
        <v>18.80496634650131</v>
      </c>
      <c r="K50" s="19">
        <v>24.081618306447599</v>
      </c>
      <c r="L50" s="19">
        <v>24.613225372189582</v>
      </c>
      <c r="M50" s="19">
        <v>25.481905612622032</v>
      </c>
      <c r="N50" s="19">
        <v>28.264739347775905</v>
      </c>
      <c r="O50" s="19">
        <v>31.250725552050294</v>
      </c>
      <c r="P50" s="19">
        <v>28.22974769914326</v>
      </c>
      <c r="Q50" s="280"/>
    </row>
    <row r="51" spans="2:17" hidden="1">
      <c r="B51" s="80" t="s">
        <v>64</v>
      </c>
      <c r="C51" s="1" t="s">
        <v>125</v>
      </c>
      <c r="D51" s="1" t="s">
        <v>1612</v>
      </c>
      <c r="E51" s="19">
        <v>55.92301710885036</v>
      </c>
      <c r="F51" s="19">
        <v>56.346868626716365</v>
      </c>
      <c r="G51" s="34" t="s">
        <v>1653</v>
      </c>
      <c r="H51" s="34" t="s">
        <v>1653</v>
      </c>
      <c r="I51" s="34" t="s">
        <v>1653</v>
      </c>
      <c r="J51" s="17">
        <v>32.400459484036993</v>
      </c>
      <c r="K51" s="19">
        <v>33.494615563298488</v>
      </c>
      <c r="L51" s="19">
        <v>31.313867695043815</v>
      </c>
      <c r="M51" s="19">
        <v>32.892081026740215</v>
      </c>
      <c r="N51" s="19">
        <v>40.429133951937416</v>
      </c>
      <c r="O51" s="19">
        <v>38.98736355961978</v>
      </c>
      <c r="P51" s="19">
        <v>36.440158780565092</v>
      </c>
      <c r="Q51" s="89">
        <v>32.239800000000002</v>
      </c>
    </row>
    <row r="52" spans="2:17" hidden="1">
      <c r="B52" s="80" t="s">
        <v>146</v>
      </c>
      <c r="C52" s="1" t="s">
        <v>197</v>
      </c>
      <c r="D52" s="1" t="s">
        <v>1585</v>
      </c>
      <c r="E52" s="19">
        <v>33.100156613961431</v>
      </c>
      <c r="F52" s="19">
        <v>23.89694108892817</v>
      </c>
      <c r="G52" s="34" t="s">
        <v>1653</v>
      </c>
      <c r="H52" s="34" t="s">
        <v>1653</v>
      </c>
      <c r="I52" s="34" t="s">
        <v>1653</v>
      </c>
      <c r="J52" s="17">
        <v>24.221850973628161</v>
      </c>
      <c r="K52" s="19">
        <v>16.124908392814472</v>
      </c>
      <c r="L52" s="19">
        <v>25.298147480947421</v>
      </c>
      <c r="M52" s="19">
        <v>24.173938506589558</v>
      </c>
      <c r="N52" s="19">
        <v>22.664194239463338</v>
      </c>
      <c r="O52" s="19">
        <v>32.582788375564519</v>
      </c>
      <c r="P52" s="19">
        <v>30.9731380852946</v>
      </c>
      <c r="Q52" s="89">
        <v>20.971800000000002</v>
      </c>
    </row>
    <row r="53" spans="2:17">
      <c r="B53" s="80" t="s">
        <v>1633</v>
      </c>
      <c r="C53" s="1" t="s">
        <v>1634</v>
      </c>
      <c r="D53" s="1" t="s">
        <v>1585</v>
      </c>
      <c r="E53" s="19">
        <v>26.498214101524177</v>
      </c>
      <c r="F53" s="19">
        <v>21.939086717241608</v>
      </c>
      <c r="G53" s="34" t="s">
        <v>1653</v>
      </c>
      <c r="H53" s="34" t="s">
        <v>1653</v>
      </c>
      <c r="I53" s="34" t="s">
        <v>1653</v>
      </c>
      <c r="J53" s="17">
        <v>16.154104713544584</v>
      </c>
      <c r="K53" s="19">
        <v>14.715432861741631</v>
      </c>
      <c r="L53" s="19">
        <v>17.927554190678318</v>
      </c>
      <c r="M53" s="19">
        <v>21.257486045991303</v>
      </c>
      <c r="N53" s="19">
        <v>21.239915494636659</v>
      </c>
      <c r="O53" s="19">
        <v>27.218980351293141</v>
      </c>
      <c r="P53" s="19">
        <v>21.354548808789858</v>
      </c>
      <c r="Q53" s="89">
        <v>16.947900000000001</v>
      </c>
    </row>
    <row r="54" spans="2:17" hidden="1">
      <c r="B54" s="80" t="s">
        <v>152</v>
      </c>
      <c r="C54" s="1" t="s">
        <v>140</v>
      </c>
      <c r="D54" s="1" t="s">
        <v>1585</v>
      </c>
      <c r="E54" s="19">
        <v>49.516024299527459</v>
      </c>
      <c r="F54" s="19">
        <v>40.496177945482465</v>
      </c>
      <c r="G54" s="34" t="s">
        <v>1653</v>
      </c>
      <c r="H54" s="34" t="s">
        <v>1653</v>
      </c>
      <c r="I54" s="34" t="s">
        <v>1653</v>
      </c>
      <c r="J54" s="17">
        <v>32.257816871153508</v>
      </c>
      <c r="K54" s="19">
        <v>29.24591056117454</v>
      </c>
      <c r="L54" s="19">
        <v>35.633756417907975</v>
      </c>
      <c r="M54" s="19">
        <v>39.618869357962851</v>
      </c>
      <c r="N54" s="19">
        <v>34.290427662235579</v>
      </c>
      <c r="O54" s="19">
        <v>47.181912706689332</v>
      </c>
      <c r="P54" s="19">
        <v>44.127954126067607</v>
      </c>
      <c r="Q54" s="89">
        <v>31.714200000000005</v>
      </c>
    </row>
    <row r="55" spans="2:17" hidden="1">
      <c r="B55" s="80" t="s">
        <v>1637</v>
      </c>
      <c r="C55" s="1" t="s">
        <v>1638</v>
      </c>
      <c r="D55" s="1" t="s">
        <v>1585</v>
      </c>
      <c r="E55" s="19">
        <v>23.055196981359966</v>
      </c>
      <c r="F55" s="19">
        <v>17.274650666929528</v>
      </c>
      <c r="G55" s="34" t="s">
        <v>1653</v>
      </c>
      <c r="H55" s="34" t="s">
        <v>1653</v>
      </c>
      <c r="I55" s="34" t="s">
        <v>1653</v>
      </c>
      <c r="J55" s="17">
        <v>15.508756521322587</v>
      </c>
      <c r="K55" s="19">
        <v>13.75478074210586</v>
      </c>
      <c r="L55" s="19">
        <v>20.363989470954163</v>
      </c>
      <c r="M55" s="19">
        <v>18.424490403214445</v>
      </c>
      <c r="N55" s="19">
        <v>18.014878590698061</v>
      </c>
      <c r="O55" s="19">
        <v>24.775421620950013</v>
      </c>
      <c r="P55" s="19">
        <v>22.812482047212328</v>
      </c>
      <c r="Q55" s="89">
        <v>15.657300000000003</v>
      </c>
    </row>
    <row r="56" spans="2:17" hidden="1">
      <c r="B56" s="80" t="s">
        <v>66</v>
      </c>
      <c r="C56" s="1" t="s">
        <v>65</v>
      </c>
      <c r="D56" s="1" t="s">
        <v>1585</v>
      </c>
      <c r="E56" s="19">
        <v>34.976842578042763</v>
      </c>
      <c r="F56" s="19">
        <v>28.818880723008888</v>
      </c>
      <c r="G56" s="34" t="s">
        <v>1653</v>
      </c>
      <c r="H56" s="34" t="s">
        <v>1653</v>
      </c>
      <c r="I56" s="34" t="s">
        <v>1653</v>
      </c>
      <c r="J56" s="10">
        <v>26.355007897381313</v>
      </c>
      <c r="K56" s="18">
        <v>24.957548235413785</v>
      </c>
      <c r="L56" s="19">
        <v>34.538805089139871</v>
      </c>
      <c r="M56" s="19">
        <v>32.444356558392322</v>
      </c>
      <c r="N56" s="19">
        <v>30.27640794618139</v>
      </c>
      <c r="O56" s="19">
        <v>36.028404912538747</v>
      </c>
      <c r="P56" s="19">
        <v>29.543814794978317</v>
      </c>
      <c r="Q56" s="89">
        <v>25.015500000000003</v>
      </c>
    </row>
    <row r="57" spans="2:17" hidden="1">
      <c r="B57" s="80" t="s">
        <v>62</v>
      </c>
      <c r="C57" s="1" t="s">
        <v>61</v>
      </c>
      <c r="D57" s="1" t="s">
        <v>1585</v>
      </c>
      <c r="E57" s="19">
        <v>51.705686837183286</v>
      </c>
      <c r="F57" s="19">
        <v>41.713609276459657</v>
      </c>
      <c r="G57" s="34" t="s">
        <v>1653</v>
      </c>
      <c r="H57" s="34" t="s">
        <v>1653</v>
      </c>
      <c r="I57" s="34" t="s">
        <v>1653</v>
      </c>
      <c r="J57" s="10">
        <v>39.356588167724965</v>
      </c>
      <c r="K57" s="17">
        <v>37.130418338400894</v>
      </c>
      <c r="L57" s="19">
        <v>44.432019063949298</v>
      </c>
      <c r="M57" s="19">
        <v>50.211991569549753</v>
      </c>
      <c r="N57" s="19">
        <v>44.375416393832353</v>
      </c>
      <c r="O57" s="19">
        <v>51.502780852174695</v>
      </c>
      <c r="P57" s="19">
        <v>36.667739094210887</v>
      </c>
      <c r="Q57" s="89">
        <v>35.739000000000004</v>
      </c>
    </row>
    <row r="58" spans="2:17" hidden="1">
      <c r="B58" s="80" t="s">
        <v>1654</v>
      </c>
      <c r="C58" s="1" t="s">
        <v>1655</v>
      </c>
      <c r="D58" s="1" t="s">
        <v>1585</v>
      </c>
      <c r="E58" s="19">
        <v>32.795001372420032</v>
      </c>
      <c r="F58" s="19">
        <v>26.150365920267745</v>
      </c>
      <c r="G58" s="45" t="s">
        <v>1635</v>
      </c>
      <c r="H58" s="10" t="s">
        <v>1636</v>
      </c>
      <c r="I58" s="10" t="s">
        <v>1636</v>
      </c>
      <c r="J58" s="10" t="s">
        <v>1636</v>
      </c>
      <c r="K58" s="10" t="s">
        <v>1636</v>
      </c>
      <c r="L58" s="10" t="s">
        <v>1636</v>
      </c>
      <c r="M58" s="10" t="s">
        <v>1636</v>
      </c>
      <c r="N58" s="10" t="s">
        <v>1636</v>
      </c>
      <c r="O58" s="10" t="s">
        <v>1636</v>
      </c>
      <c r="P58" s="10" t="s">
        <v>1636</v>
      </c>
      <c r="Q58" s="89" t="s">
        <v>1636</v>
      </c>
    </row>
    <row r="59" spans="2:17" hidden="1">
      <c r="B59" s="80" t="s">
        <v>1656</v>
      </c>
      <c r="C59" s="1" t="s">
        <v>1657</v>
      </c>
      <c r="D59" s="1" t="s">
        <v>1585</v>
      </c>
      <c r="E59" s="19">
        <v>28.077629943856902</v>
      </c>
      <c r="F59" s="19">
        <v>21.026339647000288</v>
      </c>
      <c r="G59" s="45" t="s">
        <v>1635</v>
      </c>
      <c r="H59" s="10" t="s">
        <v>1636</v>
      </c>
      <c r="I59" s="10" t="s">
        <v>1636</v>
      </c>
      <c r="J59" s="10" t="s">
        <v>1636</v>
      </c>
      <c r="K59" s="10" t="s">
        <v>1636</v>
      </c>
      <c r="L59" s="10" t="s">
        <v>1636</v>
      </c>
      <c r="M59" s="10" t="s">
        <v>1636</v>
      </c>
      <c r="N59" s="10" t="s">
        <v>1636</v>
      </c>
      <c r="O59" s="10" t="s">
        <v>1636</v>
      </c>
      <c r="P59" s="10" t="s">
        <v>1636</v>
      </c>
      <c r="Q59" s="89" t="s">
        <v>1636</v>
      </c>
    </row>
    <row r="60" spans="2:17" hidden="1">
      <c r="B60" s="80" t="s">
        <v>1658</v>
      </c>
      <c r="C60" s="1" t="s">
        <v>1659</v>
      </c>
      <c r="D60" s="1" t="s">
        <v>1585</v>
      </c>
      <c r="E60" s="19">
        <v>35.267866447068613</v>
      </c>
      <c r="F60" s="19">
        <v>28.16577175208533</v>
      </c>
      <c r="G60" s="45" t="s">
        <v>1635</v>
      </c>
      <c r="H60" s="10" t="s">
        <v>1636</v>
      </c>
      <c r="I60" s="10" t="s">
        <v>1636</v>
      </c>
      <c r="J60" s="10" t="s">
        <v>1636</v>
      </c>
      <c r="K60" s="10" t="s">
        <v>1636</v>
      </c>
      <c r="L60" s="10" t="s">
        <v>1636</v>
      </c>
      <c r="M60" s="10" t="s">
        <v>1636</v>
      </c>
      <c r="N60" s="10" t="s">
        <v>1636</v>
      </c>
      <c r="O60" s="10" t="s">
        <v>1636</v>
      </c>
      <c r="P60" s="10" t="s">
        <v>1636</v>
      </c>
      <c r="Q60" s="89" t="s">
        <v>1636</v>
      </c>
    </row>
    <row r="61" spans="2:17" hidden="1">
      <c r="B61" s="80" t="s">
        <v>38</v>
      </c>
      <c r="C61" s="1" t="s">
        <v>50</v>
      </c>
      <c r="D61" s="1" t="s">
        <v>1585</v>
      </c>
      <c r="E61" s="19">
        <v>53.288563726228062</v>
      </c>
      <c r="F61" s="19">
        <v>42.063774942913547</v>
      </c>
      <c r="G61" s="34" t="s">
        <v>1653</v>
      </c>
      <c r="H61" s="34" t="s">
        <v>1653</v>
      </c>
      <c r="I61" s="34" t="s">
        <v>1653</v>
      </c>
      <c r="J61" s="10">
        <v>42.66218727560387</v>
      </c>
      <c r="K61" s="19">
        <v>39.045240699104291</v>
      </c>
      <c r="L61" s="19">
        <v>44.893861524349106</v>
      </c>
      <c r="M61" s="19">
        <v>51.254671592565849</v>
      </c>
      <c r="N61" s="11" t="s">
        <v>1590</v>
      </c>
      <c r="O61" s="19">
        <v>48.836030583627377</v>
      </c>
      <c r="P61" s="19">
        <v>39.351979131535302</v>
      </c>
      <c r="Q61" s="89">
        <v>36.2619758975829</v>
      </c>
    </row>
    <row r="62" spans="2:17" hidden="1">
      <c r="B62" s="80" t="s">
        <v>70</v>
      </c>
      <c r="C62" s="1" t="s">
        <v>69</v>
      </c>
      <c r="D62" s="1" t="s">
        <v>1585</v>
      </c>
      <c r="E62" s="19">
        <v>33.164971554046545</v>
      </c>
      <c r="F62" s="19">
        <v>35.791439213348603</v>
      </c>
      <c r="G62" s="34" t="s">
        <v>1653</v>
      </c>
      <c r="H62" s="34" t="s">
        <v>1653</v>
      </c>
      <c r="I62" s="34" t="s">
        <v>1653</v>
      </c>
      <c r="J62" s="10">
        <v>20.883490809882172</v>
      </c>
      <c r="K62" s="21">
        <v>22.298208161905141</v>
      </c>
      <c r="L62" s="19">
        <v>26.75193435169318</v>
      </c>
      <c r="M62" s="19">
        <v>26.590043639969476</v>
      </c>
      <c r="N62" s="19">
        <v>25.44332334438295</v>
      </c>
      <c r="O62" s="19">
        <v>35.598276144395875</v>
      </c>
      <c r="P62" s="19">
        <v>30.641062905434826</v>
      </c>
      <c r="Q62" s="89">
        <v>23.1435</v>
      </c>
    </row>
    <row r="63" spans="2:17" hidden="1">
      <c r="B63" s="80" t="s">
        <v>1660</v>
      </c>
      <c r="C63" s="1" t="s">
        <v>1661</v>
      </c>
      <c r="D63" s="1" t="s">
        <v>1585</v>
      </c>
      <c r="E63" s="19">
        <v>36.896217902336396</v>
      </c>
      <c r="F63" s="19">
        <v>31.887899113766021</v>
      </c>
      <c r="G63" s="45" t="s">
        <v>1635</v>
      </c>
      <c r="H63" s="10" t="s">
        <v>1636</v>
      </c>
      <c r="I63" s="10" t="s">
        <v>1636</v>
      </c>
      <c r="J63" s="10" t="s">
        <v>1636</v>
      </c>
      <c r="K63" s="10" t="s">
        <v>1636</v>
      </c>
      <c r="L63" s="10" t="s">
        <v>1636</v>
      </c>
      <c r="M63" s="10" t="s">
        <v>1636</v>
      </c>
      <c r="N63" s="19" t="s">
        <v>1636</v>
      </c>
      <c r="O63" s="19" t="s">
        <v>1636</v>
      </c>
      <c r="P63" s="19" t="s">
        <v>1636</v>
      </c>
      <c r="Q63" s="89" t="s">
        <v>1636</v>
      </c>
    </row>
    <row r="64" spans="2:17" hidden="1">
      <c r="B64" s="80" t="s">
        <v>1662</v>
      </c>
      <c r="C64" s="1" t="s">
        <v>1663</v>
      </c>
      <c r="D64" s="1" t="s">
        <v>1585</v>
      </c>
      <c r="E64" s="19">
        <v>35.886773638108991</v>
      </c>
      <c r="F64" s="19">
        <v>26.76518643562758</v>
      </c>
      <c r="G64" s="45" t="s">
        <v>1635</v>
      </c>
      <c r="H64" s="10" t="s">
        <v>1636</v>
      </c>
      <c r="I64" s="10" t="s">
        <v>1636</v>
      </c>
      <c r="J64" s="10" t="s">
        <v>1636</v>
      </c>
      <c r="K64" s="10" t="s">
        <v>1636</v>
      </c>
      <c r="L64" s="10" t="s">
        <v>1636</v>
      </c>
      <c r="M64" s="10" t="s">
        <v>1636</v>
      </c>
      <c r="N64" s="19" t="s">
        <v>1636</v>
      </c>
      <c r="O64" s="19" t="s">
        <v>1636</v>
      </c>
      <c r="P64" s="19" t="s">
        <v>1636</v>
      </c>
      <c r="Q64" s="89" t="s">
        <v>1636</v>
      </c>
    </row>
    <row r="65" spans="2:17" hidden="1">
      <c r="B65" s="81" t="s">
        <v>86</v>
      </c>
      <c r="C65" s="22" t="s">
        <v>85</v>
      </c>
      <c r="D65" s="22" t="s">
        <v>1585</v>
      </c>
      <c r="E65" s="10" t="s">
        <v>1636</v>
      </c>
      <c r="F65" s="10" t="s">
        <v>1636</v>
      </c>
      <c r="G65" s="44" t="s">
        <v>1590</v>
      </c>
      <c r="H65" s="44" t="s">
        <v>1590</v>
      </c>
      <c r="I65" s="34" t="s">
        <v>1653</v>
      </c>
      <c r="J65" s="17">
        <v>16.378037141626017</v>
      </c>
      <c r="K65" s="17">
        <v>16.138661453544451</v>
      </c>
      <c r="L65" s="19">
        <v>20.478817899016338</v>
      </c>
      <c r="M65" s="17">
        <v>20.308889991076303</v>
      </c>
      <c r="N65" s="19">
        <v>19.913839317595254</v>
      </c>
      <c r="O65" s="19">
        <v>29.038580577898443</v>
      </c>
      <c r="P65" s="19">
        <v>24.302744693512629</v>
      </c>
      <c r="Q65" s="89">
        <v>17.490808054851964</v>
      </c>
    </row>
    <row r="66" spans="2:17" hidden="1">
      <c r="B66" s="81" t="s">
        <v>90</v>
      </c>
      <c r="C66" s="22" t="s">
        <v>89</v>
      </c>
      <c r="D66" s="22" t="s">
        <v>1585</v>
      </c>
      <c r="E66" s="10" t="s">
        <v>1636</v>
      </c>
      <c r="F66" s="10" t="s">
        <v>1636</v>
      </c>
      <c r="G66" s="34" t="s">
        <v>1653</v>
      </c>
      <c r="H66" s="34" t="s">
        <v>1653</v>
      </c>
      <c r="I66" s="34" t="s">
        <v>1653</v>
      </c>
      <c r="J66" s="17">
        <v>19.400298657480125</v>
      </c>
      <c r="K66" s="17">
        <v>19.050436227031824</v>
      </c>
      <c r="L66" s="19">
        <v>23.161673812040551</v>
      </c>
      <c r="M66" s="17">
        <v>24.15835131314676</v>
      </c>
      <c r="N66" s="19">
        <v>19.782434786056861</v>
      </c>
      <c r="O66" s="19">
        <v>25.268495891570524</v>
      </c>
      <c r="P66" s="10">
        <v>24.548879366775662</v>
      </c>
      <c r="Q66" s="89">
        <v>18.542213751926511</v>
      </c>
    </row>
    <row r="67" spans="2:17" hidden="1">
      <c r="B67" s="81" t="s">
        <v>93</v>
      </c>
      <c r="C67" s="22" t="s">
        <v>88</v>
      </c>
      <c r="D67" s="22" t="s">
        <v>1585</v>
      </c>
      <c r="E67" s="10" t="s">
        <v>1636</v>
      </c>
      <c r="F67" s="10" t="s">
        <v>1636</v>
      </c>
      <c r="G67" s="34" t="s">
        <v>1653</v>
      </c>
      <c r="H67" s="34" t="s">
        <v>1653</v>
      </c>
      <c r="I67" s="34" t="s">
        <v>1653</v>
      </c>
      <c r="J67" s="17">
        <v>14.69804154302777</v>
      </c>
      <c r="K67" s="17">
        <v>13.543817847284659</v>
      </c>
      <c r="L67" s="19">
        <v>17.975866001993186</v>
      </c>
      <c r="M67" s="17">
        <v>17.792075097342376</v>
      </c>
      <c r="N67" s="19">
        <v>16.311006546323188</v>
      </c>
      <c r="O67" s="19">
        <v>23.956911352180256</v>
      </c>
      <c r="P67" s="10">
        <v>19.569932553064419</v>
      </c>
      <c r="Q67" s="89">
        <v>14.780544334016211</v>
      </c>
    </row>
    <row r="68" spans="2:17" hidden="1">
      <c r="B68" s="81" t="s">
        <v>1664</v>
      </c>
      <c r="C68" s="22" t="s">
        <v>1665</v>
      </c>
      <c r="D68" s="22" t="s">
        <v>1612</v>
      </c>
      <c r="E68" s="10" t="s">
        <v>1636</v>
      </c>
      <c r="F68" s="10" t="s">
        <v>1636</v>
      </c>
      <c r="G68" s="34" t="s">
        <v>1653</v>
      </c>
      <c r="H68" s="34" t="s">
        <v>1653</v>
      </c>
      <c r="I68" s="34" t="s">
        <v>1653</v>
      </c>
      <c r="J68" s="17">
        <v>16.653829328995176</v>
      </c>
      <c r="K68" s="40" t="s">
        <v>1635</v>
      </c>
      <c r="L68" s="19" t="s">
        <v>1636</v>
      </c>
      <c r="M68" s="17" t="s">
        <v>1636</v>
      </c>
      <c r="N68" s="41" t="s">
        <v>1636</v>
      </c>
      <c r="O68" s="41" t="s">
        <v>1636</v>
      </c>
      <c r="P68" s="41" t="s">
        <v>1636</v>
      </c>
      <c r="Q68" s="89" t="s">
        <v>1636</v>
      </c>
    </row>
    <row r="69" spans="2:17" hidden="1">
      <c r="B69" s="81" t="s">
        <v>68</v>
      </c>
      <c r="C69" s="22" t="s">
        <v>129</v>
      </c>
      <c r="D69" s="22" t="s">
        <v>1612</v>
      </c>
      <c r="E69" s="10" t="s">
        <v>1636</v>
      </c>
      <c r="F69" s="10" t="s">
        <v>1636</v>
      </c>
      <c r="G69" s="34" t="s">
        <v>1653</v>
      </c>
      <c r="H69" s="34" t="s">
        <v>1653</v>
      </c>
      <c r="I69" s="34" t="s">
        <v>1653</v>
      </c>
      <c r="J69" s="17">
        <v>11.734726715804429</v>
      </c>
      <c r="K69" s="17">
        <v>20.957713200569824</v>
      </c>
      <c r="L69" s="19">
        <v>21.403795906262225</v>
      </c>
      <c r="M69" s="17">
        <v>15.862369296459224</v>
      </c>
      <c r="N69" s="19">
        <v>18.822907785948789</v>
      </c>
      <c r="O69" s="19">
        <v>22.893522182773687</v>
      </c>
      <c r="P69" s="10">
        <v>19.825412325099503</v>
      </c>
      <c r="Q69" s="89">
        <v>13.80909798053303</v>
      </c>
    </row>
    <row r="70" spans="2:17" hidden="1">
      <c r="B70" s="82" t="s">
        <v>72</v>
      </c>
      <c r="C70" s="57" t="s">
        <v>121</v>
      </c>
      <c r="D70" s="57" t="s">
        <v>1612</v>
      </c>
      <c r="E70" s="100" t="s">
        <v>1636</v>
      </c>
      <c r="F70" s="100" t="s">
        <v>1636</v>
      </c>
      <c r="G70" s="100" t="s">
        <v>1636</v>
      </c>
      <c r="H70" s="100" t="s">
        <v>1636</v>
      </c>
      <c r="I70" s="281" t="s">
        <v>1636</v>
      </c>
      <c r="J70" s="32" t="s">
        <v>1636</v>
      </c>
      <c r="K70" s="32">
        <v>12.723238847582953</v>
      </c>
      <c r="L70" s="60">
        <v>13.861039454169816</v>
      </c>
      <c r="M70" s="32">
        <v>23.239638557204799</v>
      </c>
      <c r="N70" s="60">
        <v>26.336225315249916</v>
      </c>
      <c r="O70" s="60">
        <v>32.234688345537108</v>
      </c>
      <c r="P70" s="60">
        <v>21.091215483874379</v>
      </c>
      <c r="Q70" s="90">
        <v>19.624129096104223</v>
      </c>
    </row>
    <row r="71" spans="2:17">
      <c r="B71" s="35"/>
      <c r="C71" s="35"/>
      <c r="D71" s="35"/>
      <c r="E71" s="13"/>
      <c r="F71" s="13"/>
      <c r="G71" s="36"/>
      <c r="H71" s="36"/>
      <c r="I71" s="38"/>
      <c r="J71" s="37"/>
      <c r="Q71" s="37"/>
    </row>
    <row r="72" spans="2:17" ht="263.5">
      <c r="C72" s="98" t="s">
        <v>1666</v>
      </c>
      <c r="D72" s="98"/>
      <c r="E72" s="98"/>
      <c r="F72" s="98"/>
      <c r="G72" s="98"/>
      <c r="H72" s="98"/>
      <c r="I72" s="98"/>
      <c r="J72" s="98"/>
      <c r="K72" s="98"/>
      <c r="L72" s="98"/>
      <c r="M72" s="98"/>
      <c r="N72" s="98"/>
      <c r="O72" s="98"/>
      <c r="P72" s="98"/>
      <c r="Q72" s="99"/>
    </row>
    <row r="73" spans="2:17">
      <c r="C73" s="98"/>
      <c r="D73" s="98"/>
      <c r="E73" s="98"/>
      <c r="F73" s="98"/>
      <c r="G73" s="98"/>
      <c r="H73" s="98"/>
      <c r="I73" s="98"/>
      <c r="J73" s="98"/>
      <c r="K73" s="98"/>
      <c r="L73" s="98"/>
      <c r="M73" s="98"/>
      <c r="N73" s="98"/>
      <c r="O73" s="98"/>
      <c r="P73" s="98"/>
      <c r="Q73" s="99"/>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64"/>
  <sheetViews>
    <sheetView zoomScale="85" zoomScaleNormal="85" workbookViewId="0">
      <selection activeCell="C4" sqref="C4"/>
    </sheetView>
  </sheetViews>
  <sheetFormatPr defaultRowHeight="14.5"/>
  <cols>
    <col min="3" max="3" width="21.7265625" customWidth="1"/>
    <col min="4" max="4" width="11.54296875" customWidth="1"/>
    <col min="9" max="9" width="8.81640625" customWidth="1"/>
    <col min="17" max="17" width="23.1796875" customWidth="1"/>
  </cols>
  <sheetData>
    <row r="2" spans="2:17">
      <c r="B2" s="3"/>
      <c r="C2" s="3"/>
      <c r="D2" s="3"/>
      <c r="E2" s="94" t="s">
        <v>1667</v>
      </c>
      <c r="F2" s="95"/>
      <c r="G2" s="95"/>
      <c r="H2" s="95"/>
      <c r="I2" s="95"/>
      <c r="J2" s="95"/>
      <c r="K2" s="95"/>
      <c r="L2" s="95"/>
      <c r="M2" s="95"/>
      <c r="N2" s="95"/>
      <c r="O2" s="95"/>
      <c r="P2" s="95"/>
      <c r="Q2" s="96"/>
    </row>
    <row r="3" spans="2:17">
      <c r="B3" s="3"/>
      <c r="C3" s="4"/>
      <c r="D3" s="3"/>
      <c r="E3" s="54" t="s">
        <v>1565</v>
      </c>
      <c r="F3" s="54"/>
      <c r="G3" s="54"/>
      <c r="H3" s="54"/>
      <c r="I3" s="54"/>
      <c r="J3" s="54"/>
      <c r="K3" s="54"/>
      <c r="L3" s="54"/>
      <c r="M3" s="54"/>
      <c r="N3" s="54"/>
      <c r="O3" s="54"/>
      <c r="P3" s="97"/>
      <c r="Q3" s="7" t="s">
        <v>1565</v>
      </c>
    </row>
    <row r="4" spans="2:17">
      <c r="B4" s="137" t="s">
        <v>1</v>
      </c>
      <c r="C4" s="138" t="s">
        <v>1566</v>
      </c>
      <c r="D4" s="138" t="s">
        <v>1567</v>
      </c>
      <c r="E4" s="139" t="s">
        <v>1668</v>
      </c>
      <c r="F4" s="139" t="s">
        <v>1669</v>
      </c>
      <c r="G4" s="139" t="s">
        <v>1670</v>
      </c>
      <c r="H4" s="139" t="s">
        <v>1671</v>
      </c>
      <c r="I4" s="139" t="s">
        <v>1672</v>
      </c>
      <c r="J4" s="139" t="s">
        <v>1673</v>
      </c>
      <c r="K4" s="139" t="s">
        <v>1674</v>
      </c>
      <c r="L4" s="139" t="s">
        <v>1675</v>
      </c>
      <c r="M4" s="139" t="s">
        <v>1676</v>
      </c>
      <c r="N4" s="139" t="s">
        <v>1677</v>
      </c>
      <c r="O4" s="139" t="s">
        <v>1678</v>
      </c>
      <c r="P4" s="139" t="s">
        <v>1679</v>
      </c>
      <c r="Q4" s="160" t="s">
        <v>1680</v>
      </c>
    </row>
    <row r="5" spans="2:17" hidden="1">
      <c r="B5" s="80" t="s">
        <v>78</v>
      </c>
      <c r="C5" s="1" t="s">
        <v>1584</v>
      </c>
      <c r="D5" s="1" t="s">
        <v>1585</v>
      </c>
      <c r="E5" s="19">
        <v>37.29033526582073</v>
      </c>
      <c r="F5" s="19">
        <v>44.680129735085515</v>
      </c>
      <c r="G5" s="10">
        <v>18.14</v>
      </c>
      <c r="H5" s="17">
        <v>23.18</v>
      </c>
      <c r="I5" s="19">
        <v>31.079884617673709</v>
      </c>
      <c r="J5" s="17">
        <v>34.479999999999997</v>
      </c>
      <c r="K5" s="19">
        <v>42.907791541560059</v>
      </c>
      <c r="L5" s="21">
        <v>21.933105653175915</v>
      </c>
      <c r="M5" s="19">
        <v>28.635900222631527</v>
      </c>
      <c r="N5" s="10">
        <v>29.9</v>
      </c>
      <c r="O5" s="19">
        <v>40.028043154761903</v>
      </c>
      <c r="P5" s="19">
        <v>34.109569167292285</v>
      </c>
      <c r="Q5" s="89">
        <v>29.943070720195756</v>
      </c>
    </row>
    <row r="6" spans="2:17" hidden="1">
      <c r="B6" s="80" t="s">
        <v>74</v>
      </c>
      <c r="C6" s="1" t="s">
        <v>1586</v>
      </c>
      <c r="D6" s="1" t="s">
        <v>1585</v>
      </c>
      <c r="E6" s="19">
        <v>51.937407480509819</v>
      </c>
      <c r="F6" s="19">
        <v>47.643816291163922</v>
      </c>
      <c r="G6" s="10">
        <v>27.55</v>
      </c>
      <c r="H6" s="17">
        <v>39.46</v>
      </c>
      <c r="I6" s="19">
        <v>39.511738604591642</v>
      </c>
      <c r="J6" s="17">
        <v>40.61</v>
      </c>
      <c r="K6" s="19">
        <v>30.810223689176834</v>
      </c>
      <c r="L6" s="17" t="s">
        <v>1590</v>
      </c>
      <c r="M6" s="19">
        <v>37.335880578428672</v>
      </c>
      <c r="N6" s="10">
        <v>43.2</v>
      </c>
      <c r="O6" s="19">
        <v>48.247971819811646</v>
      </c>
      <c r="P6" s="19">
        <v>45.604968857853578</v>
      </c>
      <c r="Q6" s="89">
        <v>38.207138673292519</v>
      </c>
    </row>
    <row r="7" spans="2:17" hidden="1">
      <c r="B7" s="80" t="s">
        <v>58</v>
      </c>
      <c r="C7" s="1" t="s">
        <v>1587</v>
      </c>
      <c r="D7" s="1" t="s">
        <v>1585</v>
      </c>
      <c r="E7" s="19">
        <v>51.527539827379535</v>
      </c>
      <c r="F7" s="19">
        <v>57.453218291202163</v>
      </c>
      <c r="G7" s="10">
        <v>20.04</v>
      </c>
      <c r="H7" s="17">
        <v>42.19</v>
      </c>
      <c r="I7" s="19">
        <v>35.359939717226041</v>
      </c>
      <c r="J7" s="17">
        <v>40.33</v>
      </c>
      <c r="K7" s="19">
        <v>36.410501700177043</v>
      </c>
      <c r="L7" s="21">
        <v>31.468239317936337</v>
      </c>
      <c r="M7" s="19">
        <v>32.883268940748536</v>
      </c>
      <c r="N7" s="10">
        <v>42.54</v>
      </c>
      <c r="O7" s="19">
        <v>62.382962613815174</v>
      </c>
      <c r="P7" s="19">
        <v>42.159483955408895</v>
      </c>
      <c r="Q7" s="89">
        <v>38.342956363869064</v>
      </c>
    </row>
    <row r="8" spans="2:17" hidden="1">
      <c r="B8" s="80" t="s">
        <v>1588</v>
      </c>
      <c r="C8" s="1" t="s">
        <v>1589</v>
      </c>
      <c r="D8" s="1" t="s">
        <v>1585</v>
      </c>
      <c r="E8" s="19">
        <v>62.77011418846255</v>
      </c>
      <c r="F8" s="19">
        <v>74.608685963308034</v>
      </c>
      <c r="G8" s="17">
        <v>25.61</v>
      </c>
      <c r="H8" s="17">
        <v>45.46</v>
      </c>
      <c r="I8" s="1" t="s">
        <v>1590</v>
      </c>
      <c r="J8" s="17">
        <v>52.12</v>
      </c>
      <c r="K8" s="19">
        <v>47.978952161291382</v>
      </c>
      <c r="L8" s="21">
        <v>46.265762938721345</v>
      </c>
      <c r="M8" s="19">
        <v>48.430994997487858</v>
      </c>
      <c r="N8" s="10">
        <v>53.24</v>
      </c>
      <c r="O8" s="19">
        <v>57.583432058340016</v>
      </c>
      <c r="P8" s="19">
        <v>58.30866453776374</v>
      </c>
      <c r="Q8" s="89">
        <v>48.392069924760619</v>
      </c>
    </row>
    <row r="9" spans="2:17" hidden="1">
      <c r="B9" s="80" t="s">
        <v>34</v>
      </c>
      <c r="C9" s="1" t="s">
        <v>47</v>
      </c>
      <c r="D9" s="1" t="s">
        <v>1585</v>
      </c>
      <c r="E9" s="19">
        <v>37.856670200439062</v>
      </c>
      <c r="F9" s="19">
        <v>39.555762183043704</v>
      </c>
      <c r="G9" s="10">
        <v>12.75</v>
      </c>
      <c r="H9" s="17">
        <v>28.74</v>
      </c>
      <c r="I9" s="1" t="s">
        <v>1590</v>
      </c>
      <c r="J9" s="17">
        <v>22.99</v>
      </c>
      <c r="K9" s="19">
        <v>24.393566116525289</v>
      </c>
      <c r="L9" s="21">
        <v>25.270588672692877</v>
      </c>
      <c r="M9" s="19">
        <v>25.867288873994781</v>
      </c>
      <c r="N9" s="10">
        <v>26.58</v>
      </c>
      <c r="O9" s="19">
        <v>34.997342296531272</v>
      </c>
      <c r="P9" s="19">
        <v>33.434869394474916</v>
      </c>
      <c r="Q9" s="89">
        <v>26.41480412405738</v>
      </c>
    </row>
    <row r="10" spans="2:17">
      <c r="B10" s="80" t="s">
        <v>13</v>
      </c>
      <c r="C10" s="1" t="s">
        <v>12</v>
      </c>
      <c r="D10" s="1" t="s">
        <v>1585</v>
      </c>
      <c r="E10" s="19">
        <v>41.397436328569789</v>
      </c>
      <c r="F10" s="19">
        <v>43.361201129774784</v>
      </c>
      <c r="G10" s="10">
        <v>19.59</v>
      </c>
      <c r="H10" s="17">
        <v>31.85</v>
      </c>
      <c r="I10" s="19">
        <v>29.247871297928441</v>
      </c>
      <c r="J10" s="17">
        <v>35.299999999999997</v>
      </c>
      <c r="K10" s="19">
        <v>32.324224153360767</v>
      </c>
      <c r="L10" s="21">
        <v>26.394036879153365</v>
      </c>
      <c r="M10" s="19">
        <v>32.429528893567273</v>
      </c>
      <c r="N10" s="10">
        <v>32.08</v>
      </c>
      <c r="O10" s="19">
        <v>42.62833035714285</v>
      </c>
      <c r="P10" s="19">
        <v>35.364585825270382</v>
      </c>
      <c r="Q10" s="89">
        <v>31.152503323003788</v>
      </c>
    </row>
    <row r="11" spans="2:17">
      <c r="B11" s="80" t="s">
        <v>1592</v>
      </c>
      <c r="C11" s="1" t="s">
        <v>23</v>
      </c>
      <c r="D11" s="1" t="s">
        <v>1585</v>
      </c>
      <c r="E11" s="19">
        <v>39.227845134495475</v>
      </c>
      <c r="F11" s="19">
        <v>37.981957782071589</v>
      </c>
      <c r="G11" s="10">
        <v>16.36</v>
      </c>
      <c r="H11" s="17">
        <v>30.36</v>
      </c>
      <c r="I11" s="19">
        <v>25.300708164724085</v>
      </c>
      <c r="J11" s="17">
        <v>29.97</v>
      </c>
      <c r="K11" s="19">
        <v>27.596252311731561</v>
      </c>
      <c r="L11" s="21">
        <v>25.206703511858883</v>
      </c>
      <c r="M11" s="19">
        <v>28.794000430900024</v>
      </c>
      <c r="N11" s="10">
        <v>28.36</v>
      </c>
      <c r="O11" s="19">
        <v>43.283520833333327</v>
      </c>
      <c r="P11" s="19">
        <v>34.872499751634891</v>
      </c>
      <c r="Q11" s="89">
        <v>28.466709058707231</v>
      </c>
    </row>
    <row r="12" spans="2:17" hidden="1">
      <c r="B12" s="80" t="s">
        <v>1593</v>
      </c>
      <c r="C12" s="1" t="s">
        <v>1594</v>
      </c>
      <c r="D12" s="1" t="s">
        <v>1585</v>
      </c>
      <c r="E12" s="19">
        <v>42.339568160480532</v>
      </c>
      <c r="F12" s="19">
        <v>41.730907965123222</v>
      </c>
      <c r="G12" s="10">
        <v>13.77</v>
      </c>
      <c r="H12" s="10">
        <v>22.16</v>
      </c>
      <c r="I12" s="19">
        <v>24.549366370420003</v>
      </c>
      <c r="J12" s="17">
        <v>24.79</v>
      </c>
      <c r="K12" s="19">
        <v>24.709884449394515</v>
      </c>
      <c r="L12" s="21">
        <v>25.854374628341912</v>
      </c>
      <c r="M12" s="19">
        <v>27.201049783295328</v>
      </c>
      <c r="N12" s="10">
        <v>34.79</v>
      </c>
      <c r="O12" s="19">
        <v>43.198407856559037</v>
      </c>
      <c r="P12" s="19">
        <v>37.644584633114803</v>
      </c>
      <c r="Q12" s="89">
        <v>28.112293840122888</v>
      </c>
    </row>
    <row r="13" spans="2:17" hidden="1">
      <c r="B13" s="80" t="s">
        <v>32</v>
      </c>
      <c r="C13" s="1" t="s">
        <v>31</v>
      </c>
      <c r="D13" s="1" t="s">
        <v>1585</v>
      </c>
      <c r="E13" s="19">
        <v>41.180117603456559</v>
      </c>
      <c r="F13" s="19">
        <v>38.888871606901013</v>
      </c>
      <c r="G13" s="10">
        <v>17.309999999999999</v>
      </c>
      <c r="H13" s="17">
        <v>24.63</v>
      </c>
      <c r="I13" s="19">
        <v>28.250044634887804</v>
      </c>
      <c r="J13" s="17">
        <v>22.81</v>
      </c>
      <c r="K13" s="19">
        <v>22.457419662741877</v>
      </c>
      <c r="L13" s="21">
        <v>23.81483420074143</v>
      </c>
      <c r="M13" s="19">
        <v>24.032382274787423</v>
      </c>
      <c r="N13" s="10">
        <v>28.09</v>
      </c>
      <c r="O13" s="19">
        <v>37.860541706971588</v>
      </c>
      <c r="P13" s="19">
        <v>33.932816671963771</v>
      </c>
      <c r="Q13" s="89">
        <v>26.602376602132935</v>
      </c>
    </row>
    <row r="14" spans="2:17" hidden="1">
      <c r="B14" s="80" t="s">
        <v>44</v>
      </c>
      <c r="C14" s="1" t="s">
        <v>43</v>
      </c>
      <c r="D14" s="1" t="s">
        <v>1595</v>
      </c>
      <c r="E14" s="19">
        <v>37.198987072688467</v>
      </c>
      <c r="F14" s="19">
        <v>40.869126526171428</v>
      </c>
      <c r="G14" s="10">
        <v>23.04</v>
      </c>
      <c r="H14" s="17">
        <v>16.84</v>
      </c>
      <c r="I14" s="19">
        <v>20.681484082119848</v>
      </c>
      <c r="J14" s="17">
        <v>19.84</v>
      </c>
      <c r="K14" s="19">
        <v>20.143530604937506</v>
      </c>
      <c r="L14" s="21">
        <v>24.267370713123967</v>
      </c>
      <c r="M14" s="15" t="s">
        <v>1591</v>
      </c>
      <c r="N14" s="10">
        <v>26.46</v>
      </c>
      <c r="O14" s="19">
        <v>30.161203276249822</v>
      </c>
      <c r="P14" s="19">
        <v>34.406378889260445</v>
      </c>
      <c r="Q14" s="89">
        <v>24.848295120076109</v>
      </c>
    </row>
    <row r="15" spans="2:17" hidden="1">
      <c r="B15" s="80" t="s">
        <v>102</v>
      </c>
      <c r="C15" s="1" t="s">
        <v>99</v>
      </c>
      <c r="D15" s="1" t="s">
        <v>1595</v>
      </c>
      <c r="E15" s="19">
        <v>34.710019257355107</v>
      </c>
      <c r="F15" s="19">
        <v>27.930729135728171</v>
      </c>
      <c r="G15" s="10">
        <v>12.27</v>
      </c>
      <c r="H15" s="17">
        <v>20.65</v>
      </c>
      <c r="I15" s="19">
        <v>19.189854147674328</v>
      </c>
      <c r="J15" s="17">
        <v>20.399999999999999</v>
      </c>
      <c r="K15" s="19">
        <v>20.055463708474143</v>
      </c>
      <c r="L15" s="21">
        <v>18.361691187398783</v>
      </c>
      <c r="M15" s="15" t="s">
        <v>1591</v>
      </c>
      <c r="N15" s="10">
        <v>26.12</v>
      </c>
      <c r="O15" s="19">
        <v>30.224643795549287</v>
      </c>
      <c r="P15" s="19">
        <v>22.503113915010744</v>
      </c>
      <c r="Q15" s="89">
        <v>21.340331684883072</v>
      </c>
    </row>
    <row r="16" spans="2:17" hidden="1">
      <c r="B16" s="80" t="s">
        <v>97</v>
      </c>
      <c r="C16" s="1" t="s">
        <v>1596</v>
      </c>
      <c r="D16" s="1" t="s">
        <v>1585</v>
      </c>
      <c r="E16" s="19">
        <v>44.029071910277878</v>
      </c>
      <c r="F16" s="19">
        <v>47.038268359691628</v>
      </c>
      <c r="G16" s="10">
        <v>12.74</v>
      </c>
      <c r="H16" s="17">
        <v>23.65</v>
      </c>
      <c r="I16" s="19">
        <v>25.220196265016895</v>
      </c>
      <c r="J16" s="17">
        <v>24.12</v>
      </c>
      <c r="K16" s="19">
        <v>26.277178814265508</v>
      </c>
      <c r="L16" s="21">
        <v>28.380173869975586</v>
      </c>
      <c r="M16" s="19">
        <v>28.973602127350837</v>
      </c>
      <c r="N16" s="10">
        <v>31.94</v>
      </c>
      <c r="O16" s="19">
        <v>40.513785753233584</v>
      </c>
      <c r="P16" s="19">
        <v>36.248413095238099</v>
      </c>
      <c r="Q16" s="89">
        <v>28.60782924684235</v>
      </c>
    </row>
    <row r="17" spans="2:21" hidden="1">
      <c r="B17" s="80" t="s">
        <v>26</v>
      </c>
      <c r="C17" s="1" t="s">
        <v>96</v>
      </c>
      <c r="D17" s="1" t="s">
        <v>1585</v>
      </c>
      <c r="E17" s="19">
        <v>32.078615152786988</v>
      </c>
      <c r="F17" s="19">
        <v>38.149629464615231</v>
      </c>
      <c r="G17" s="10">
        <v>13.65</v>
      </c>
      <c r="H17" s="17">
        <v>24.85</v>
      </c>
      <c r="I17" s="19">
        <v>21.718706978586415</v>
      </c>
      <c r="J17" s="17">
        <v>22.17</v>
      </c>
      <c r="K17" s="19">
        <v>16.510800000000383</v>
      </c>
      <c r="L17" s="21">
        <v>22.655066749225355</v>
      </c>
      <c r="M17" s="19">
        <v>21.003389391982466</v>
      </c>
      <c r="N17" s="10">
        <v>27.33</v>
      </c>
      <c r="O17" s="19">
        <v>32.167085068416114</v>
      </c>
      <c r="P17" s="19">
        <v>31.495782477579546</v>
      </c>
      <c r="Q17" s="89">
        <v>23.542832238498093</v>
      </c>
    </row>
    <row r="18" spans="2:21" hidden="1">
      <c r="B18" s="80" t="s">
        <v>46</v>
      </c>
      <c r="C18" s="1" t="s">
        <v>101</v>
      </c>
      <c r="D18" s="1" t="s">
        <v>1585</v>
      </c>
      <c r="E18" s="19">
        <v>46.268902776405234</v>
      </c>
      <c r="F18" s="19">
        <v>45.809981437024113</v>
      </c>
      <c r="G18" s="10">
        <v>22.57</v>
      </c>
      <c r="H18" s="17">
        <v>31.02</v>
      </c>
      <c r="I18" s="19">
        <v>30.04820268823558</v>
      </c>
      <c r="J18" s="17">
        <v>33.130000000000003</v>
      </c>
      <c r="K18" s="19">
        <v>32.693353479126003</v>
      </c>
      <c r="L18" s="21">
        <v>31.057936893208538</v>
      </c>
      <c r="M18" s="19">
        <v>31.051696214663927</v>
      </c>
      <c r="N18" s="10">
        <v>34.5</v>
      </c>
      <c r="O18" s="19">
        <v>33.663352420609598</v>
      </c>
      <c r="P18" s="19">
        <v>39.679502886279586</v>
      </c>
      <c r="Q18" s="89">
        <v>31.890805456200397</v>
      </c>
    </row>
    <row r="19" spans="2:21" hidden="1">
      <c r="B19" s="80" t="s">
        <v>107</v>
      </c>
      <c r="C19" s="1" t="s">
        <v>104</v>
      </c>
      <c r="D19" s="1" t="s">
        <v>1585</v>
      </c>
      <c r="E19" s="15" t="s">
        <v>1591</v>
      </c>
      <c r="F19" s="19">
        <v>41.966567504027822</v>
      </c>
      <c r="G19" s="10">
        <v>17.05</v>
      </c>
      <c r="H19" s="17">
        <v>23.62</v>
      </c>
      <c r="I19" s="19">
        <v>28.47761939692062</v>
      </c>
      <c r="J19" s="17">
        <v>30.51</v>
      </c>
      <c r="K19" s="19">
        <v>8.8294803387548253</v>
      </c>
      <c r="L19" s="21">
        <v>23.451330708071918</v>
      </c>
      <c r="M19" s="19">
        <v>29.985112846805098</v>
      </c>
      <c r="N19" s="10">
        <v>27.55</v>
      </c>
      <c r="O19" s="19">
        <v>20.444086762517411</v>
      </c>
      <c r="P19" s="19">
        <v>33.4735917476753</v>
      </c>
      <c r="Q19" s="89">
        <v>24.125513606432058</v>
      </c>
    </row>
    <row r="20" spans="2:21" hidden="1">
      <c r="B20" s="80" t="s">
        <v>84</v>
      </c>
      <c r="C20" s="1" t="s">
        <v>1597</v>
      </c>
      <c r="D20" s="1" t="s">
        <v>1585</v>
      </c>
      <c r="E20" s="15" t="s">
        <v>1591</v>
      </c>
      <c r="F20" s="19">
        <v>45.153901744840063</v>
      </c>
      <c r="G20" s="10">
        <v>17.61</v>
      </c>
      <c r="H20" s="17">
        <v>21.73</v>
      </c>
      <c r="I20" s="19">
        <v>28.183023334193852</v>
      </c>
      <c r="J20" s="17">
        <v>27.85</v>
      </c>
      <c r="K20" s="19">
        <v>29.457782681296891</v>
      </c>
      <c r="L20" s="21">
        <v>30.567225579548861</v>
      </c>
      <c r="M20" s="19">
        <v>27.274722921012781</v>
      </c>
      <c r="N20" s="10">
        <v>27.67</v>
      </c>
      <c r="O20" s="19">
        <v>39.088261979722759</v>
      </c>
      <c r="P20" s="19">
        <v>36.487593882046397</v>
      </c>
      <c r="Q20" s="89">
        <v>27.990353198066835</v>
      </c>
    </row>
    <row r="21" spans="2:21" hidden="1">
      <c r="B21" s="80" t="s">
        <v>80</v>
      </c>
      <c r="C21" s="1" t="s">
        <v>109</v>
      </c>
      <c r="D21" s="1" t="s">
        <v>1585</v>
      </c>
      <c r="E21" s="19">
        <v>30.447905632412819</v>
      </c>
      <c r="F21" s="19">
        <v>31.545655595705608</v>
      </c>
      <c r="G21" s="10">
        <v>12.44</v>
      </c>
      <c r="H21" s="17">
        <v>15.56</v>
      </c>
      <c r="I21" s="19">
        <v>19.492053051028634</v>
      </c>
      <c r="J21" s="17">
        <v>18.75</v>
      </c>
      <c r="K21" s="19">
        <v>17.920478680053758</v>
      </c>
      <c r="L21" s="21">
        <v>18.667476223497065</v>
      </c>
      <c r="M21" s="19">
        <v>20.787334147921992</v>
      </c>
      <c r="N21" s="10">
        <v>23.36</v>
      </c>
      <c r="O21" s="19">
        <v>23.145407535943136</v>
      </c>
      <c r="P21" s="19">
        <v>26.629265989522764</v>
      </c>
      <c r="Q21" s="89">
        <v>20.052502931909675</v>
      </c>
    </row>
    <row r="22" spans="2:21" hidden="1">
      <c r="B22" s="80" t="s">
        <v>49</v>
      </c>
      <c r="C22" s="1" t="s">
        <v>111</v>
      </c>
      <c r="D22" s="1" t="s">
        <v>1585</v>
      </c>
      <c r="E22" s="19">
        <v>39.27743978656563</v>
      </c>
      <c r="F22" s="19">
        <v>48.4241609741593</v>
      </c>
      <c r="G22" s="10">
        <v>19.12</v>
      </c>
      <c r="H22" s="1" t="s">
        <v>1590</v>
      </c>
      <c r="I22" s="1" t="s">
        <v>1590</v>
      </c>
      <c r="J22" s="17">
        <v>36.35</v>
      </c>
      <c r="K22" s="19">
        <v>27.536598417685177</v>
      </c>
      <c r="L22" s="23" t="s">
        <v>1590</v>
      </c>
      <c r="M22" s="19">
        <v>37.659402942161542</v>
      </c>
      <c r="N22" s="10">
        <v>34.270000000000003</v>
      </c>
      <c r="O22" s="19">
        <v>39.071671253247231</v>
      </c>
      <c r="P22" s="19">
        <v>44.932693841121832</v>
      </c>
      <c r="Q22" s="89">
        <v>33.752620966410049</v>
      </c>
    </row>
    <row r="23" spans="2:21" hidden="1">
      <c r="B23" s="80" t="s">
        <v>52</v>
      </c>
      <c r="C23" s="1" t="s">
        <v>113</v>
      </c>
      <c r="D23" s="1" t="s">
        <v>1585</v>
      </c>
      <c r="E23" s="19">
        <v>45.472500926276837</v>
      </c>
      <c r="F23" s="19">
        <v>42.428694067533094</v>
      </c>
      <c r="G23" s="10">
        <v>20.100000000000001</v>
      </c>
      <c r="H23" s="17">
        <v>22.08</v>
      </c>
      <c r="I23" s="19">
        <v>28.048755327369658</v>
      </c>
      <c r="J23" s="1" t="s">
        <v>1590</v>
      </c>
      <c r="K23" s="19">
        <v>29.522839876755228</v>
      </c>
      <c r="L23" s="17" t="s">
        <v>1590</v>
      </c>
      <c r="M23" s="19">
        <v>31.883906272460305</v>
      </c>
      <c r="N23" s="11">
        <v>34.01</v>
      </c>
      <c r="O23" s="19">
        <v>40.506375920461686</v>
      </c>
      <c r="P23" s="19">
        <v>42.934957453141919</v>
      </c>
      <c r="Q23" s="89">
        <v>31.340103982247427</v>
      </c>
    </row>
    <row r="24" spans="2:21" hidden="1">
      <c r="B24" s="80" t="s">
        <v>1598</v>
      </c>
      <c r="C24" s="1" t="s">
        <v>115</v>
      </c>
      <c r="D24" s="1" t="s">
        <v>1585</v>
      </c>
      <c r="E24" s="19">
        <v>40.03537079321697</v>
      </c>
      <c r="F24" s="19">
        <v>40.745931728601057</v>
      </c>
      <c r="G24" s="10">
        <v>18.46</v>
      </c>
      <c r="H24" s="17">
        <v>20.11</v>
      </c>
      <c r="I24" s="19">
        <v>24.612697934423338</v>
      </c>
      <c r="J24" s="17">
        <v>24.61</v>
      </c>
      <c r="K24" s="19">
        <v>23.434937977098585</v>
      </c>
      <c r="L24" s="21">
        <v>22.349990348686504</v>
      </c>
      <c r="M24" s="19">
        <v>23.100471885865648</v>
      </c>
      <c r="N24" s="10" t="s">
        <v>1590</v>
      </c>
      <c r="O24" s="19">
        <v>28.308088366559534</v>
      </c>
      <c r="P24" s="10" t="s">
        <v>1590</v>
      </c>
      <c r="Q24" s="89">
        <v>24.716376480204008</v>
      </c>
    </row>
    <row r="25" spans="2:21" hidden="1">
      <c r="B25" s="80" t="s">
        <v>122</v>
      </c>
      <c r="C25" s="1" t="s">
        <v>117</v>
      </c>
      <c r="D25" s="1" t="s">
        <v>1585</v>
      </c>
      <c r="E25" s="19">
        <v>38.96106107248692</v>
      </c>
      <c r="F25" s="19">
        <v>40.785850768465671</v>
      </c>
      <c r="G25" s="10">
        <v>16.940000000000001</v>
      </c>
      <c r="H25" s="17">
        <v>24.24</v>
      </c>
      <c r="I25" s="19">
        <v>22.138976056448875</v>
      </c>
      <c r="J25" s="17">
        <v>28.48</v>
      </c>
      <c r="K25" s="19">
        <v>23.467293509589318</v>
      </c>
      <c r="L25" s="21">
        <v>21.10326206384558</v>
      </c>
      <c r="M25" s="19">
        <v>28.061552401960938</v>
      </c>
      <c r="N25" s="10">
        <v>30.73</v>
      </c>
      <c r="O25" s="19">
        <v>33.405600654588333</v>
      </c>
      <c r="P25" s="19">
        <v>32.355495963661106</v>
      </c>
      <c r="Q25" s="89">
        <v>26.402211813098624</v>
      </c>
      <c r="U25">
        <f>0.1*1000000</f>
        <v>100000</v>
      </c>
    </row>
    <row r="26" spans="2:21" hidden="1">
      <c r="B26" s="80" t="s">
        <v>1599</v>
      </c>
      <c r="C26" s="1" t="s">
        <v>1600</v>
      </c>
      <c r="D26" s="1" t="s">
        <v>1585</v>
      </c>
      <c r="E26" s="19">
        <v>50.636182644769768</v>
      </c>
      <c r="F26" s="19">
        <v>57.305005330089656</v>
      </c>
      <c r="G26" s="10">
        <v>18.84</v>
      </c>
      <c r="H26" s="10">
        <v>40.07</v>
      </c>
      <c r="I26" s="19">
        <v>32.1687836204026</v>
      </c>
      <c r="J26" s="20">
        <v>37.869999999999997</v>
      </c>
      <c r="K26" s="19">
        <v>35.549804966297238</v>
      </c>
      <c r="L26" s="21">
        <v>34.724317102138968</v>
      </c>
      <c r="M26" s="19">
        <v>31.334595993479947</v>
      </c>
      <c r="N26" s="10">
        <v>38.85</v>
      </c>
      <c r="O26" s="19">
        <v>53.59931726908188</v>
      </c>
      <c r="P26" s="19">
        <v>44.020939118016472</v>
      </c>
      <c r="Q26" s="89">
        <v>36.80985766339623</v>
      </c>
    </row>
    <row r="27" spans="2:21" hidden="1">
      <c r="B27" s="80" t="s">
        <v>1601</v>
      </c>
      <c r="C27" s="1" t="s">
        <v>1602</v>
      </c>
      <c r="D27" s="1" t="s">
        <v>1585</v>
      </c>
      <c r="E27" s="19">
        <v>51.559077832706031</v>
      </c>
      <c r="F27" s="19">
        <v>54.228372415846721</v>
      </c>
      <c r="G27" s="10">
        <v>16.57</v>
      </c>
      <c r="H27" s="10">
        <v>38.93</v>
      </c>
      <c r="I27" s="19">
        <v>33.641413592852359</v>
      </c>
      <c r="J27" s="20">
        <v>38.97</v>
      </c>
      <c r="K27" s="19">
        <v>39.029287262175643</v>
      </c>
      <c r="L27" s="21">
        <v>32.538727731584139</v>
      </c>
      <c r="M27" s="19">
        <v>37.44721604524775</v>
      </c>
      <c r="N27" s="10">
        <v>39.520000000000003</v>
      </c>
      <c r="O27" s="19">
        <v>41.790685705779588</v>
      </c>
      <c r="P27" s="19">
        <v>45.363839790515485</v>
      </c>
      <c r="Q27" s="89">
        <v>36.393180136127803</v>
      </c>
    </row>
    <row r="28" spans="2:21" hidden="1">
      <c r="B28" s="80" t="s">
        <v>1603</v>
      </c>
      <c r="C28" s="1" t="s">
        <v>1604</v>
      </c>
      <c r="D28" s="1" t="s">
        <v>1585</v>
      </c>
      <c r="E28" s="19">
        <v>51.928235907894056</v>
      </c>
      <c r="F28" s="19">
        <v>55.62678731685132</v>
      </c>
      <c r="G28" s="10">
        <v>21.41</v>
      </c>
      <c r="H28" s="10">
        <v>37.36</v>
      </c>
      <c r="I28" s="19">
        <v>31.645181852413888</v>
      </c>
      <c r="J28" s="20">
        <v>37.479999999999997</v>
      </c>
      <c r="K28" s="19">
        <v>39.078525219192684</v>
      </c>
      <c r="L28" s="21">
        <v>37.073315023754247</v>
      </c>
      <c r="M28" s="19">
        <v>34.104067861590551</v>
      </c>
      <c r="N28" s="10">
        <v>40.53</v>
      </c>
      <c r="O28" s="19">
        <v>42.384187118850164</v>
      </c>
      <c r="P28" s="19">
        <v>44.626882104378701</v>
      </c>
      <c r="Q28" s="89">
        <v>36.676777761266955</v>
      </c>
    </row>
    <row r="29" spans="2:21" hidden="1">
      <c r="B29" s="80" t="s">
        <v>149</v>
      </c>
      <c r="C29" s="1" t="s">
        <v>148</v>
      </c>
      <c r="D29" s="1" t="s">
        <v>1585</v>
      </c>
      <c r="E29" s="19">
        <v>62.263115218355829</v>
      </c>
      <c r="F29" s="19">
        <v>71.670412018451586</v>
      </c>
      <c r="G29" s="11">
        <v>24.02</v>
      </c>
      <c r="H29" s="17">
        <v>36.57</v>
      </c>
      <c r="I29" s="19">
        <v>42.06979722899564</v>
      </c>
      <c r="J29" s="17">
        <v>41.64</v>
      </c>
      <c r="K29" s="19">
        <v>44.527525795745383</v>
      </c>
      <c r="L29" s="21">
        <v>39.830834323041756</v>
      </c>
      <c r="M29" s="19">
        <v>45.399556695098788</v>
      </c>
      <c r="N29" s="10">
        <v>49.31</v>
      </c>
      <c r="O29" s="19">
        <v>52.088739308297555</v>
      </c>
      <c r="P29" s="19">
        <v>52.71808562132459</v>
      </c>
      <c r="Q29" s="89">
        <v>43.563091126385878</v>
      </c>
    </row>
    <row r="30" spans="2:21" hidden="1">
      <c r="B30" s="80" t="s">
        <v>1605</v>
      </c>
      <c r="C30" s="1" t="s">
        <v>1606</v>
      </c>
      <c r="D30" s="1" t="s">
        <v>1585</v>
      </c>
      <c r="E30" s="19">
        <v>32.057615403733195</v>
      </c>
      <c r="F30" s="19">
        <v>35.91795869796691</v>
      </c>
      <c r="G30" s="10">
        <v>15.67</v>
      </c>
      <c r="H30" s="17">
        <v>23.66</v>
      </c>
      <c r="I30" s="19">
        <v>23.546650413272936</v>
      </c>
      <c r="J30" s="17">
        <v>21.41</v>
      </c>
      <c r="K30" s="19">
        <v>22.122496073793638</v>
      </c>
      <c r="L30" s="21">
        <v>20.895868467934211</v>
      </c>
      <c r="M30" s="19">
        <v>25.617614780023061</v>
      </c>
      <c r="N30" s="10">
        <v>25.29</v>
      </c>
      <c r="O30" s="19">
        <v>32.153795463000179</v>
      </c>
      <c r="P30" s="19">
        <v>30.458500783527779</v>
      </c>
      <c r="Q30" s="89">
        <v>23.931801004171394</v>
      </c>
    </row>
    <row r="31" spans="2:21" hidden="1">
      <c r="B31" s="80" t="s">
        <v>156</v>
      </c>
      <c r="C31" s="1" t="s">
        <v>144</v>
      </c>
      <c r="D31" s="1" t="s">
        <v>1585</v>
      </c>
      <c r="E31" s="19">
        <v>29.259177734662401</v>
      </c>
      <c r="F31" s="19">
        <v>33.547220886122638</v>
      </c>
      <c r="G31" s="10">
        <v>13.32</v>
      </c>
      <c r="H31" s="17">
        <v>20.03</v>
      </c>
      <c r="I31" s="19">
        <v>21.127827690113172</v>
      </c>
      <c r="J31" s="17">
        <v>21.66</v>
      </c>
      <c r="K31" s="19">
        <v>18.445987595419336</v>
      </c>
      <c r="L31" s="21">
        <v>21.85967977430947</v>
      </c>
      <c r="M31" s="19">
        <v>22.353594364035565</v>
      </c>
      <c r="N31" s="10">
        <v>28.5</v>
      </c>
      <c r="O31" s="19">
        <v>35.30572703607595</v>
      </c>
      <c r="P31" s="19">
        <v>30.738104381977426</v>
      </c>
      <c r="Q31" s="89">
        <v>22.951642898077928</v>
      </c>
    </row>
    <row r="32" spans="2:21" hidden="1">
      <c r="B32" s="80" t="s">
        <v>159</v>
      </c>
      <c r="C32" s="1" t="s">
        <v>147</v>
      </c>
      <c r="D32" s="1" t="s">
        <v>1585</v>
      </c>
      <c r="E32" s="19">
        <v>32.174829129984509</v>
      </c>
      <c r="F32" s="1" t="s">
        <v>1590</v>
      </c>
      <c r="G32" s="10">
        <v>16.690000000000001</v>
      </c>
      <c r="H32" s="17">
        <v>25.48</v>
      </c>
      <c r="I32" s="19">
        <v>22.240679961939428</v>
      </c>
      <c r="J32" s="17">
        <v>21.47</v>
      </c>
      <c r="K32" s="19">
        <v>21.18662810114445</v>
      </c>
      <c r="L32" s="21">
        <v>20.102733549458424</v>
      </c>
      <c r="M32" s="19">
        <v>23.006398447233067</v>
      </c>
      <c r="N32" s="10">
        <v>25.55</v>
      </c>
      <c r="O32" s="19">
        <v>31.109973968012465</v>
      </c>
      <c r="P32" s="19">
        <v>24.482400666524139</v>
      </c>
      <c r="Q32" s="89">
        <v>22.277605454630606</v>
      </c>
    </row>
    <row r="33" spans="2:17" hidden="1">
      <c r="B33" s="80" t="s">
        <v>162</v>
      </c>
      <c r="C33" s="1" t="s">
        <v>151</v>
      </c>
      <c r="D33" s="1" t="s">
        <v>1585</v>
      </c>
      <c r="E33" s="19">
        <v>32.688148037610304</v>
      </c>
      <c r="F33" s="18">
        <v>32.688371020531868</v>
      </c>
      <c r="G33" s="10">
        <v>19.920000000000002</v>
      </c>
      <c r="H33" s="17">
        <v>24.33</v>
      </c>
      <c r="I33" s="19">
        <v>18.034752993419612</v>
      </c>
      <c r="J33" s="17">
        <v>21.49</v>
      </c>
      <c r="K33" s="19">
        <v>21.596903625953601</v>
      </c>
      <c r="L33" s="21">
        <v>18.407076146399742</v>
      </c>
      <c r="M33" s="19">
        <v>24.173533020228604</v>
      </c>
      <c r="N33" s="10">
        <v>26.53</v>
      </c>
      <c r="O33" s="19">
        <v>34.466576422464861</v>
      </c>
      <c r="P33" s="19">
        <v>28.527319037509152</v>
      </c>
      <c r="Q33" s="89">
        <v>23.471235047774186</v>
      </c>
    </row>
    <row r="34" spans="2:17" hidden="1">
      <c r="B34" s="80" t="s">
        <v>124</v>
      </c>
      <c r="C34" s="1" t="s">
        <v>1607</v>
      </c>
      <c r="D34" s="1" t="s">
        <v>1585</v>
      </c>
      <c r="E34" s="19">
        <v>47.343311024301684</v>
      </c>
      <c r="F34" s="1" t="s">
        <v>1590</v>
      </c>
      <c r="G34" s="1" t="s">
        <v>1590</v>
      </c>
      <c r="H34" s="17">
        <v>34.17</v>
      </c>
      <c r="I34" s="1" t="s">
        <v>1590</v>
      </c>
      <c r="J34" s="17">
        <v>24.43</v>
      </c>
      <c r="K34" s="19">
        <v>27.820371569930966</v>
      </c>
      <c r="L34" s="21">
        <v>24.509049175459811</v>
      </c>
      <c r="M34" s="19">
        <v>27.636035081833803</v>
      </c>
      <c r="N34" s="11">
        <v>34.44</v>
      </c>
      <c r="O34" s="19">
        <v>47.996511627902549</v>
      </c>
      <c r="P34" s="19">
        <v>37.419588978592664</v>
      </c>
      <c r="Q34" s="89">
        <v>31.596097506917324</v>
      </c>
    </row>
    <row r="35" spans="2:17" hidden="1">
      <c r="B35" s="80" t="s">
        <v>143</v>
      </c>
      <c r="C35" s="1" t="s">
        <v>158</v>
      </c>
      <c r="D35" s="1" t="s">
        <v>1595</v>
      </c>
      <c r="E35" s="19">
        <v>29.683539796530575</v>
      </c>
      <c r="F35" s="19">
        <v>30.072116943981552</v>
      </c>
      <c r="G35" s="10">
        <v>11.11</v>
      </c>
      <c r="H35" s="17">
        <v>17.760000000000002</v>
      </c>
      <c r="I35" s="19">
        <v>16.202462233852518</v>
      </c>
      <c r="J35" s="17">
        <v>16.39</v>
      </c>
      <c r="K35" s="19">
        <v>15.910783047547433</v>
      </c>
      <c r="L35" s="21">
        <v>18.6006090918087</v>
      </c>
      <c r="M35" s="19">
        <v>19.564809374326149</v>
      </c>
      <c r="N35" s="15" t="s">
        <v>1591</v>
      </c>
      <c r="O35" s="19">
        <v>23.497382292415367</v>
      </c>
      <c r="P35" s="19">
        <v>21.615710233471326</v>
      </c>
      <c r="Q35" s="89">
        <v>18.63444491845075</v>
      </c>
    </row>
    <row r="36" spans="2:17" hidden="1">
      <c r="B36" s="80" t="s">
        <v>95</v>
      </c>
      <c r="C36" s="1" t="s">
        <v>161</v>
      </c>
      <c r="D36" s="1" t="s">
        <v>1595</v>
      </c>
      <c r="E36" s="19">
        <v>27.531041380853111</v>
      </c>
      <c r="F36" s="19">
        <v>29.946319704450207</v>
      </c>
      <c r="G36" s="10">
        <v>10.56</v>
      </c>
      <c r="H36" s="17">
        <v>15.13</v>
      </c>
      <c r="I36" s="19">
        <v>12.830786432209608</v>
      </c>
      <c r="J36" s="17">
        <v>12.52</v>
      </c>
      <c r="K36" s="19">
        <v>15.008625245882374</v>
      </c>
      <c r="L36" s="21">
        <v>15.082648908253613</v>
      </c>
      <c r="M36" s="19">
        <v>18.830603795282123</v>
      </c>
      <c r="N36" s="15" t="s">
        <v>1591</v>
      </c>
      <c r="O36" s="19">
        <v>26.321327911932908</v>
      </c>
      <c r="P36" s="15" t="s">
        <v>1591</v>
      </c>
      <c r="Q36" s="89">
        <v>17.089805864234346</v>
      </c>
    </row>
    <row r="37" spans="2:17" hidden="1">
      <c r="B37" s="80" t="s">
        <v>175</v>
      </c>
      <c r="C37" s="1" t="s">
        <v>164</v>
      </c>
      <c r="D37" s="1" t="s">
        <v>1585</v>
      </c>
      <c r="E37" s="19">
        <v>43.522071872113727</v>
      </c>
      <c r="F37" s="19">
        <v>47.48953136622724</v>
      </c>
      <c r="G37" s="10">
        <v>24.09</v>
      </c>
      <c r="H37" s="17">
        <v>24.47</v>
      </c>
      <c r="I37" s="19">
        <v>31.357492565718609</v>
      </c>
      <c r="J37" s="17">
        <v>28.26</v>
      </c>
      <c r="K37" s="19">
        <v>30.638124490896057</v>
      </c>
      <c r="L37" s="21">
        <v>32.028254023266626</v>
      </c>
      <c r="M37" s="19">
        <v>32.30081512363806</v>
      </c>
      <c r="N37" s="10">
        <v>35.43</v>
      </c>
      <c r="O37" s="19">
        <v>42.430377606426006</v>
      </c>
      <c r="P37" s="15" t="s">
        <v>1591</v>
      </c>
      <c r="Q37" s="89">
        <v>31.45263285238298</v>
      </c>
    </row>
    <row r="38" spans="2:17" hidden="1">
      <c r="B38" s="80" t="s">
        <v>167</v>
      </c>
      <c r="C38" s="1" t="s">
        <v>174</v>
      </c>
      <c r="D38" s="1" t="s">
        <v>1595</v>
      </c>
      <c r="E38" s="19">
        <v>28.698323192015781</v>
      </c>
      <c r="F38" s="19">
        <v>36.007857072014303</v>
      </c>
      <c r="G38" s="10">
        <v>9.9499999999999993</v>
      </c>
      <c r="H38" s="17">
        <v>26.03</v>
      </c>
      <c r="I38" s="19">
        <v>20.213364658299568</v>
      </c>
      <c r="J38" s="17">
        <v>22.68</v>
      </c>
      <c r="K38" s="19">
        <v>19.973535417742823</v>
      </c>
      <c r="L38" s="21">
        <v>20.135121951218352</v>
      </c>
      <c r="M38" s="19">
        <v>21.134741354537169</v>
      </c>
      <c r="N38" s="10">
        <v>24.88</v>
      </c>
      <c r="O38" s="19">
        <v>33.055986413110467</v>
      </c>
      <c r="P38" s="19">
        <v>28.509811754904227</v>
      </c>
      <c r="Q38" s="89">
        <v>22.573483468600447</v>
      </c>
    </row>
    <row r="39" spans="2:17" hidden="1">
      <c r="B39" s="80" t="s">
        <v>170</v>
      </c>
      <c r="C39" s="1" t="s">
        <v>177</v>
      </c>
      <c r="D39" s="1" t="s">
        <v>1595</v>
      </c>
      <c r="E39" s="19">
        <v>25.527920199504212</v>
      </c>
      <c r="F39" s="19">
        <v>35.434679131120276</v>
      </c>
      <c r="G39" s="10">
        <v>12.48</v>
      </c>
      <c r="H39" s="17">
        <v>29.44</v>
      </c>
      <c r="I39" s="19">
        <v>18.02017367513184</v>
      </c>
      <c r="J39" s="17">
        <v>21.84</v>
      </c>
      <c r="K39" s="19">
        <v>20.793467085137852</v>
      </c>
      <c r="L39" s="21">
        <v>20.56439866286869</v>
      </c>
      <c r="M39" s="19">
        <v>22.637304818470589</v>
      </c>
      <c r="N39" s="10">
        <v>26.58</v>
      </c>
      <c r="O39" s="19">
        <v>33.322071752658722</v>
      </c>
      <c r="P39" s="19">
        <v>30.114614484358913</v>
      </c>
      <c r="Q39" s="89">
        <v>22.998843686470067</v>
      </c>
    </row>
    <row r="40" spans="2:17" hidden="1">
      <c r="B40" s="80" t="s">
        <v>173</v>
      </c>
      <c r="C40" s="1" t="s">
        <v>179</v>
      </c>
      <c r="D40" s="1" t="s">
        <v>1595</v>
      </c>
      <c r="E40" s="19">
        <v>30.386459850377594</v>
      </c>
      <c r="F40" s="19">
        <v>37.358919361233106</v>
      </c>
      <c r="G40" s="10">
        <v>11.65</v>
      </c>
      <c r="H40" s="17">
        <v>25.71</v>
      </c>
      <c r="I40" s="19">
        <v>20.75347885564684</v>
      </c>
      <c r="J40" s="17">
        <v>21.49</v>
      </c>
      <c r="K40" s="19">
        <v>18.596050216519181</v>
      </c>
      <c r="L40" s="21">
        <v>21.0754423672198</v>
      </c>
      <c r="M40" s="19">
        <v>20.620706485291617</v>
      </c>
      <c r="N40" s="10">
        <v>27.44</v>
      </c>
      <c r="O40" s="19">
        <v>27.979896858651401</v>
      </c>
      <c r="P40" s="19">
        <v>26.790380259059912</v>
      </c>
      <c r="Q40" s="89">
        <v>22.463818467171183</v>
      </c>
    </row>
    <row r="41" spans="2:17" hidden="1">
      <c r="B41" s="80" t="s">
        <v>42</v>
      </c>
      <c r="C41" s="1" t="s">
        <v>168</v>
      </c>
      <c r="D41" s="1" t="s">
        <v>1595</v>
      </c>
      <c r="E41" s="19">
        <v>31.014307922272049</v>
      </c>
      <c r="F41" s="19">
        <v>37.094640678471755</v>
      </c>
      <c r="G41" s="10">
        <v>13.52</v>
      </c>
      <c r="H41" s="17">
        <v>23.77</v>
      </c>
      <c r="I41" s="19">
        <v>19.607393338618333</v>
      </c>
      <c r="J41" s="1" t="s">
        <v>1590</v>
      </c>
      <c r="K41" s="1" t="s">
        <v>1590</v>
      </c>
      <c r="L41" s="21">
        <v>19.969610042335841</v>
      </c>
      <c r="M41" s="19">
        <v>23.500383868883102</v>
      </c>
      <c r="N41" s="10">
        <v>28.76</v>
      </c>
      <c r="O41" s="19">
        <v>35.18379679675305</v>
      </c>
      <c r="P41" s="19">
        <v>29.42684188602119</v>
      </c>
      <c r="Q41" s="89">
        <v>24.351850362728143</v>
      </c>
    </row>
    <row r="42" spans="2:17" hidden="1">
      <c r="B42" s="80" t="s">
        <v>120</v>
      </c>
      <c r="C42" s="1" t="s">
        <v>180</v>
      </c>
      <c r="D42" s="1" t="s">
        <v>1585</v>
      </c>
      <c r="E42" s="19">
        <v>49.985353698953311</v>
      </c>
      <c r="F42" s="19">
        <v>57.854334531934768</v>
      </c>
      <c r="G42" s="10">
        <v>19.3</v>
      </c>
      <c r="H42" s="17">
        <v>43.34</v>
      </c>
      <c r="I42" s="19">
        <v>35.123093576530614</v>
      </c>
      <c r="J42" s="17">
        <v>39.58</v>
      </c>
      <c r="K42" s="19">
        <v>38.243132300362873</v>
      </c>
      <c r="L42" s="21">
        <v>37.164938711828405</v>
      </c>
      <c r="M42" s="19">
        <v>39.938783696359415</v>
      </c>
      <c r="N42" s="10" t="s">
        <v>1590</v>
      </c>
      <c r="O42" s="19">
        <v>50.595896266172744</v>
      </c>
      <c r="P42" s="19">
        <v>50.534910439767053</v>
      </c>
      <c r="Q42" s="89">
        <v>39.031292017852316</v>
      </c>
    </row>
    <row r="43" spans="2:17" hidden="1">
      <c r="B43" s="80" t="s">
        <v>127</v>
      </c>
      <c r="C43" s="1" t="s">
        <v>182</v>
      </c>
      <c r="D43" s="1" t="s">
        <v>1595</v>
      </c>
      <c r="E43" s="19">
        <v>30.696030823709357</v>
      </c>
      <c r="F43" s="19">
        <v>39.610689843290324</v>
      </c>
      <c r="G43" s="10">
        <v>12.61</v>
      </c>
      <c r="H43" s="17">
        <v>30.11</v>
      </c>
      <c r="I43" s="19">
        <v>22.751617891985696</v>
      </c>
      <c r="J43" s="17">
        <v>25.94</v>
      </c>
      <c r="K43" s="19">
        <v>23.398990585149782</v>
      </c>
      <c r="L43" s="21">
        <v>21.424543608542411</v>
      </c>
      <c r="M43" s="19">
        <v>23.110691604001833</v>
      </c>
      <c r="N43" s="10">
        <v>25.32</v>
      </c>
      <c r="O43" s="19">
        <v>29.617345102025297</v>
      </c>
      <c r="P43" s="19">
        <v>30.083056872505345</v>
      </c>
      <c r="Q43" s="89">
        <v>24.387259344507008</v>
      </c>
    </row>
    <row r="44" spans="2:17" hidden="1">
      <c r="B44" s="80" t="s">
        <v>154</v>
      </c>
      <c r="C44" s="1" t="s">
        <v>184</v>
      </c>
      <c r="D44" s="1" t="s">
        <v>1595</v>
      </c>
      <c r="E44" s="19">
        <v>29.149784050669435</v>
      </c>
      <c r="F44" s="19">
        <v>37.973980211767035</v>
      </c>
      <c r="G44" s="10">
        <v>10.26</v>
      </c>
      <c r="H44" s="17">
        <v>24.95</v>
      </c>
      <c r="I44" s="19">
        <v>23.472278378110978</v>
      </c>
      <c r="J44" s="17">
        <v>26.25</v>
      </c>
      <c r="K44" s="19">
        <v>24.464817065902928</v>
      </c>
      <c r="L44" s="21">
        <v>20.770359070871606</v>
      </c>
      <c r="M44" s="19">
        <v>22.694442528735632</v>
      </c>
      <c r="N44" s="10">
        <v>26.2</v>
      </c>
      <c r="O44" s="19">
        <v>34.591094141273494</v>
      </c>
      <c r="P44" s="19">
        <v>28.756015234469579</v>
      </c>
      <c r="Q44" s="89">
        <v>23.988716543858434</v>
      </c>
    </row>
    <row r="45" spans="2:17" hidden="1">
      <c r="B45" s="80" t="s">
        <v>133</v>
      </c>
      <c r="C45" s="1" t="s">
        <v>186</v>
      </c>
      <c r="D45" s="1" t="s">
        <v>1595</v>
      </c>
      <c r="E45" s="19">
        <v>30.286912414773273</v>
      </c>
      <c r="F45" s="19">
        <v>39.21591312540945</v>
      </c>
      <c r="G45" s="11">
        <v>12.26</v>
      </c>
      <c r="H45" s="11">
        <v>35.29</v>
      </c>
      <c r="I45" s="19">
        <v>22.8334582441104</v>
      </c>
      <c r="J45" s="17">
        <v>24.22</v>
      </c>
      <c r="K45" s="19">
        <v>25.82528253918073</v>
      </c>
      <c r="L45" s="21">
        <v>24.448936212361893</v>
      </c>
      <c r="M45" s="19">
        <v>27.934480099618984</v>
      </c>
      <c r="N45" s="10">
        <v>28.04</v>
      </c>
      <c r="O45" s="19">
        <v>35.78001834816498</v>
      </c>
      <c r="P45" s="19">
        <v>28.854270411808312</v>
      </c>
      <c r="Q45" s="89">
        <v>25.96136830136189</v>
      </c>
    </row>
    <row r="46" spans="2:17" hidden="1">
      <c r="B46" s="80" t="s">
        <v>30</v>
      </c>
      <c r="C46" s="1" t="s">
        <v>189</v>
      </c>
      <c r="D46" s="1" t="s">
        <v>1595</v>
      </c>
      <c r="E46" s="19">
        <v>16.29260286292239</v>
      </c>
      <c r="F46" s="19">
        <v>17.643504822353698</v>
      </c>
      <c r="G46" s="10">
        <v>7.75</v>
      </c>
      <c r="H46" s="9">
        <v>11.56</v>
      </c>
      <c r="I46" s="19">
        <v>7.3657777337168353</v>
      </c>
      <c r="J46" s="17">
        <v>8.1300000000000008</v>
      </c>
      <c r="K46" s="19">
        <v>7.7393862593608285</v>
      </c>
      <c r="L46" s="21">
        <v>5.9488433251606514</v>
      </c>
      <c r="M46" s="19">
        <v>8.3026460094360743</v>
      </c>
      <c r="N46" s="10">
        <v>11.84</v>
      </c>
      <c r="O46" s="19">
        <v>16.089524659670836</v>
      </c>
      <c r="P46" s="19">
        <v>12.527286612579973</v>
      </c>
      <c r="Q46" s="89">
        <v>10.166830419680631</v>
      </c>
    </row>
    <row r="47" spans="2:17" hidden="1">
      <c r="B47" s="80" t="s">
        <v>60</v>
      </c>
      <c r="C47" s="1" t="s">
        <v>191</v>
      </c>
      <c r="D47" s="1" t="s">
        <v>1585</v>
      </c>
      <c r="E47" s="19">
        <v>35.510859807498527</v>
      </c>
      <c r="F47" s="19">
        <v>39.323125790365999</v>
      </c>
      <c r="G47" s="10">
        <v>12.13</v>
      </c>
      <c r="H47" s="11">
        <v>24.71</v>
      </c>
      <c r="I47" s="19">
        <v>25.845695647864183</v>
      </c>
      <c r="J47" s="17">
        <v>25.32</v>
      </c>
      <c r="K47" s="19">
        <v>28.594672492549492</v>
      </c>
      <c r="L47" s="21">
        <v>30.236340358089375</v>
      </c>
      <c r="M47" s="19">
        <v>28.665269762209185</v>
      </c>
      <c r="N47" s="10">
        <v>45.03</v>
      </c>
      <c r="O47" s="19">
        <v>32.766995735819307</v>
      </c>
      <c r="P47" s="19">
        <v>33.576513302780057</v>
      </c>
      <c r="Q47" s="89">
        <v>28.032465632336628</v>
      </c>
    </row>
    <row r="48" spans="2:17" hidden="1">
      <c r="B48" s="80" t="s">
        <v>188</v>
      </c>
      <c r="C48" s="1" t="s">
        <v>193</v>
      </c>
      <c r="D48" s="1" t="s">
        <v>1595</v>
      </c>
      <c r="E48" s="19">
        <v>34.070689010241409</v>
      </c>
      <c r="F48" s="19">
        <v>33.037975700478746</v>
      </c>
      <c r="G48" s="10">
        <v>16.3</v>
      </c>
      <c r="H48" s="10">
        <v>22.35</v>
      </c>
      <c r="I48" s="19">
        <v>22.949399797754968</v>
      </c>
      <c r="J48" s="17">
        <v>22.25</v>
      </c>
      <c r="K48" s="19">
        <v>22.314107483317134</v>
      </c>
      <c r="L48" s="21">
        <v>24.798910846956083</v>
      </c>
      <c r="M48" s="19">
        <v>24.869592662655247</v>
      </c>
      <c r="N48" s="10">
        <v>24.46</v>
      </c>
      <c r="O48" s="19">
        <v>33.462859480365125</v>
      </c>
      <c r="P48" s="19">
        <v>32.249831557645827</v>
      </c>
      <c r="Q48" s="89">
        <v>24.266446167587386</v>
      </c>
    </row>
    <row r="49" spans="2:17" hidden="1">
      <c r="B49" s="80" t="s">
        <v>1608</v>
      </c>
      <c r="C49" s="1" t="s">
        <v>1609</v>
      </c>
      <c r="D49" s="1" t="s">
        <v>1595</v>
      </c>
      <c r="E49" s="19">
        <v>35.970927819626809</v>
      </c>
      <c r="F49" s="19">
        <v>37.029552690303916</v>
      </c>
      <c r="G49" s="10">
        <v>16.79</v>
      </c>
      <c r="H49" s="17">
        <v>24.2</v>
      </c>
      <c r="I49" s="19">
        <v>21.869042888583646</v>
      </c>
      <c r="J49" s="17">
        <v>25.1</v>
      </c>
      <c r="K49" s="19">
        <v>24.593553256143135</v>
      </c>
      <c r="L49" s="21">
        <v>27.310851822504592</v>
      </c>
      <c r="M49" s="19">
        <v>29.080421944972219</v>
      </c>
      <c r="N49" s="10">
        <v>28.86</v>
      </c>
      <c r="O49" s="19">
        <v>25.868475383016225</v>
      </c>
      <c r="P49" s="19">
        <v>34.594057142857146</v>
      </c>
      <c r="Q49" s="89">
        <v>25.67349140253344</v>
      </c>
    </row>
    <row r="50" spans="2:17" hidden="1">
      <c r="B50" s="80" t="s">
        <v>1610</v>
      </c>
      <c r="C50" s="1" t="s">
        <v>1611</v>
      </c>
      <c r="D50" s="1" t="s">
        <v>1595</v>
      </c>
      <c r="E50" s="19">
        <v>37.78285778420031</v>
      </c>
      <c r="F50" s="19">
        <v>38.523835358292956</v>
      </c>
      <c r="G50" s="10">
        <v>14.79</v>
      </c>
      <c r="H50" s="17">
        <v>24.43</v>
      </c>
      <c r="I50" s="19">
        <v>26.763387067989715</v>
      </c>
      <c r="J50" s="17">
        <v>22.78</v>
      </c>
      <c r="K50" s="19">
        <v>24.462387638777038</v>
      </c>
      <c r="L50" s="21">
        <v>26.820237717908704</v>
      </c>
      <c r="M50" s="19">
        <v>26.806969515555629</v>
      </c>
      <c r="N50" s="10">
        <v>27.9</v>
      </c>
      <c r="O50" s="19">
        <v>35.037048936490329</v>
      </c>
      <c r="P50" s="19">
        <v>34.315601190476194</v>
      </c>
      <c r="Q50" s="89">
        <v>26.382185020967167</v>
      </c>
    </row>
    <row r="51" spans="2:17" hidden="1">
      <c r="B51" s="80" t="s">
        <v>64</v>
      </c>
      <c r="C51" s="1" t="s">
        <v>125</v>
      </c>
      <c r="D51" s="1" t="s">
        <v>1612</v>
      </c>
      <c r="E51" s="19">
        <v>33.716869344740473</v>
      </c>
      <c r="F51" s="19">
        <v>22.02149490542017</v>
      </c>
      <c r="G51" s="10">
        <v>7.69</v>
      </c>
      <c r="H51" s="15" t="s">
        <v>1591</v>
      </c>
      <c r="I51" s="19">
        <v>30.286935311148454</v>
      </c>
      <c r="J51" s="17">
        <v>33.42</v>
      </c>
      <c r="K51" s="19">
        <v>39.041931445598159</v>
      </c>
      <c r="L51" s="21">
        <v>48.174043227450554</v>
      </c>
      <c r="M51" s="19">
        <v>37.822166630727686</v>
      </c>
      <c r="N51" s="11">
        <v>43.38</v>
      </c>
      <c r="O51" s="19">
        <v>35.739966278203781</v>
      </c>
      <c r="P51" s="19">
        <v>50.876778339783357</v>
      </c>
      <c r="Q51" s="89">
        <v>32.310554026220323</v>
      </c>
    </row>
    <row r="52" spans="2:17" hidden="1">
      <c r="B52" s="80" t="s">
        <v>146</v>
      </c>
      <c r="C52" s="1" t="s">
        <v>197</v>
      </c>
      <c r="D52" s="1" t="s">
        <v>1585</v>
      </c>
      <c r="E52" s="19">
        <v>34.888059738705088</v>
      </c>
      <c r="F52" s="19">
        <v>40.674154578593203</v>
      </c>
      <c r="G52" s="10">
        <v>14.71</v>
      </c>
      <c r="H52" s="17">
        <v>31.57</v>
      </c>
      <c r="I52" s="19">
        <v>22.000431472081424</v>
      </c>
      <c r="J52" s="17">
        <v>23.48</v>
      </c>
      <c r="K52" s="19">
        <v>24.968670837056894</v>
      </c>
      <c r="L52" s="21">
        <v>20.299661243589441</v>
      </c>
      <c r="M52" s="19">
        <v>26.490663090593319</v>
      </c>
      <c r="N52" s="10">
        <v>29.1</v>
      </c>
      <c r="O52" s="19">
        <v>38.412915044994563</v>
      </c>
      <c r="P52" s="19">
        <v>30.745423123476662</v>
      </c>
      <c r="Q52" s="89">
        <v>26.143941357812441</v>
      </c>
    </row>
    <row r="53" spans="2:17">
      <c r="B53" s="80" t="s">
        <v>1633</v>
      </c>
      <c r="C53" s="1" t="s">
        <v>1634</v>
      </c>
      <c r="D53" s="1" t="s">
        <v>1585</v>
      </c>
      <c r="E53" s="19">
        <v>24.156970985120729</v>
      </c>
      <c r="F53" s="19">
        <v>29.466774169578194</v>
      </c>
      <c r="G53" s="10">
        <v>10.43</v>
      </c>
      <c r="H53" s="17">
        <v>18.149999999999999</v>
      </c>
      <c r="I53" s="19">
        <v>5.9106312845831495</v>
      </c>
      <c r="J53" s="17">
        <v>15.67</v>
      </c>
      <c r="K53" s="19">
        <v>17.549661138290691</v>
      </c>
      <c r="L53" s="21">
        <v>18.618126394050435</v>
      </c>
      <c r="M53" s="19">
        <v>16.739661008836304</v>
      </c>
      <c r="N53" s="10" t="s">
        <v>1590</v>
      </c>
      <c r="O53" s="19">
        <v>27.51936504787389</v>
      </c>
      <c r="P53" s="19">
        <v>23.274746378968626</v>
      </c>
      <c r="Q53" s="89">
        <v>17.541992805344623</v>
      </c>
    </row>
    <row r="54" spans="2:17" hidden="1">
      <c r="B54" s="80" t="s">
        <v>152</v>
      </c>
      <c r="C54" s="1" t="s">
        <v>140</v>
      </c>
      <c r="D54" s="1" t="s">
        <v>1585</v>
      </c>
      <c r="E54" s="19">
        <v>52.043708968018677</v>
      </c>
      <c r="F54" s="19">
        <v>55.890075113415108</v>
      </c>
      <c r="G54" s="10">
        <v>25.55</v>
      </c>
      <c r="H54" s="10">
        <v>42.4</v>
      </c>
      <c r="I54" s="19">
        <v>37.602642564073115</v>
      </c>
      <c r="J54" s="22">
        <v>36.19</v>
      </c>
      <c r="K54" s="19">
        <v>34.629319496628838</v>
      </c>
      <c r="L54" s="21">
        <v>35.767816598206274</v>
      </c>
      <c r="M54" s="19">
        <v>39.048617640719904</v>
      </c>
      <c r="N54" s="10">
        <v>36.130000000000003</v>
      </c>
      <c r="O54" s="19">
        <v>48.015788769063292</v>
      </c>
      <c r="P54" s="19">
        <v>42.366038087680039</v>
      </c>
      <c r="Q54" s="89">
        <v>37.637003490222831</v>
      </c>
    </row>
    <row r="55" spans="2:17" hidden="1">
      <c r="B55" s="80" t="s">
        <v>1637</v>
      </c>
      <c r="C55" s="1" t="s">
        <v>1638</v>
      </c>
      <c r="D55" s="1" t="s">
        <v>1585</v>
      </c>
      <c r="E55" s="19">
        <v>30.561218193934412</v>
      </c>
      <c r="F55" s="19">
        <v>29.983589908642326</v>
      </c>
      <c r="G55" s="10">
        <v>10.97</v>
      </c>
      <c r="H55" s="10">
        <v>23.76</v>
      </c>
      <c r="I55" s="15" t="s">
        <v>1591</v>
      </c>
      <c r="J55" s="17">
        <v>34.299999999999997</v>
      </c>
      <c r="K55" s="19">
        <v>18.860762347890692</v>
      </c>
      <c r="L55" s="21">
        <v>16.837317109437148</v>
      </c>
      <c r="M55" s="19">
        <v>19.112192774546674</v>
      </c>
      <c r="N55" s="10">
        <v>21.91</v>
      </c>
      <c r="O55" s="19">
        <v>28.626473856535203</v>
      </c>
      <c r="P55" s="19">
        <v>21.63294400031549</v>
      </c>
      <c r="Q55" s="89">
        <v>21.690666693084683</v>
      </c>
    </row>
    <row r="56" spans="2:17" hidden="1">
      <c r="B56" s="80" t="s">
        <v>66</v>
      </c>
      <c r="C56" s="1" t="s">
        <v>65</v>
      </c>
      <c r="D56" s="1" t="s">
        <v>1585</v>
      </c>
      <c r="E56" s="10" t="s">
        <v>1636</v>
      </c>
      <c r="F56" s="10" t="s">
        <v>1636</v>
      </c>
      <c r="G56" s="10" t="s">
        <v>1636</v>
      </c>
      <c r="H56" s="10" t="s">
        <v>1636</v>
      </c>
      <c r="I56" s="10">
        <v>32.799999999999997</v>
      </c>
      <c r="J56" s="10">
        <v>32.11</v>
      </c>
      <c r="K56" s="18">
        <v>37.881651138201434</v>
      </c>
      <c r="L56" s="21">
        <v>33.067464470847682</v>
      </c>
      <c r="M56" s="19">
        <v>32.671952785973147</v>
      </c>
      <c r="N56" s="10">
        <v>39.369999999999997</v>
      </c>
      <c r="O56" s="19">
        <v>41.708537824238469</v>
      </c>
      <c r="P56" s="19">
        <v>34.856133333333332</v>
      </c>
      <c r="Q56" s="89">
        <v>38.839924877533818</v>
      </c>
    </row>
    <row r="57" spans="2:17" hidden="1">
      <c r="B57" s="80" t="s">
        <v>62</v>
      </c>
      <c r="C57" s="1" t="s">
        <v>61</v>
      </c>
      <c r="D57" s="1" t="s">
        <v>1585</v>
      </c>
      <c r="E57" s="10" t="s">
        <v>1636</v>
      </c>
      <c r="F57" s="10" t="s">
        <v>1636</v>
      </c>
      <c r="G57" s="10" t="s">
        <v>1636</v>
      </c>
      <c r="H57" s="10" t="s">
        <v>1636</v>
      </c>
      <c r="I57" s="10">
        <v>39.880000000000003</v>
      </c>
      <c r="J57" s="10">
        <v>45.27</v>
      </c>
      <c r="K57" s="22" t="s">
        <v>1590</v>
      </c>
      <c r="L57" s="21">
        <v>38.918579458866851</v>
      </c>
      <c r="M57" s="19">
        <v>44.277995933340932</v>
      </c>
      <c r="N57" s="10">
        <v>43.46</v>
      </c>
      <c r="O57" s="22" t="s">
        <v>1590</v>
      </c>
      <c r="P57" s="19">
        <v>47.452170238095235</v>
      </c>
      <c r="Q57" s="89">
        <v>51.615422015217767</v>
      </c>
    </row>
    <row r="58" spans="2:17" hidden="1">
      <c r="B58" s="80" t="s">
        <v>1654</v>
      </c>
      <c r="C58" s="1" t="s">
        <v>1655</v>
      </c>
      <c r="D58" s="1" t="s">
        <v>1585</v>
      </c>
      <c r="E58" s="10" t="s">
        <v>1636</v>
      </c>
      <c r="F58" s="10" t="s">
        <v>1636</v>
      </c>
      <c r="G58" s="10" t="s">
        <v>1636</v>
      </c>
      <c r="H58" s="10" t="s">
        <v>1636</v>
      </c>
      <c r="I58" s="10">
        <v>24.47</v>
      </c>
      <c r="J58" s="10">
        <v>30.21</v>
      </c>
      <c r="K58" s="19">
        <v>29.775895625111801</v>
      </c>
      <c r="L58" s="21">
        <v>20.086679398782948</v>
      </c>
      <c r="M58" s="19">
        <v>28.003142155770259</v>
      </c>
      <c r="N58" s="10">
        <v>42.11</v>
      </c>
      <c r="O58" s="19">
        <v>32.526577247398414</v>
      </c>
      <c r="P58" s="19">
        <v>31.26834507252288</v>
      </c>
      <c r="Q58" s="89">
        <v>32.558196297430932</v>
      </c>
    </row>
    <row r="59" spans="2:17" hidden="1">
      <c r="B59" s="80" t="s">
        <v>1656</v>
      </c>
      <c r="C59" s="1" t="s">
        <v>1657</v>
      </c>
      <c r="D59" s="1" t="s">
        <v>1585</v>
      </c>
      <c r="E59" s="10" t="s">
        <v>1636</v>
      </c>
      <c r="F59" s="10" t="s">
        <v>1636</v>
      </c>
      <c r="G59" s="10" t="s">
        <v>1636</v>
      </c>
      <c r="H59" s="10" t="s">
        <v>1636</v>
      </c>
      <c r="I59" s="10">
        <v>23.08</v>
      </c>
      <c r="J59" s="10">
        <v>20.34</v>
      </c>
      <c r="K59" s="19">
        <v>22.101356155365064</v>
      </c>
      <c r="L59" s="21">
        <v>19.574786447743627</v>
      </c>
      <c r="M59" s="19">
        <v>21.760291112871663</v>
      </c>
      <c r="N59" s="10">
        <v>27.76</v>
      </c>
      <c r="O59" s="19">
        <v>28.658505387211054</v>
      </c>
      <c r="P59" s="19">
        <v>24.307566666666666</v>
      </c>
      <c r="Q59" s="89">
        <v>25.61112816022596</v>
      </c>
    </row>
    <row r="60" spans="2:17" hidden="1">
      <c r="B60" s="80" t="s">
        <v>1658</v>
      </c>
      <c r="C60" s="1" t="s">
        <v>1659</v>
      </c>
      <c r="D60" s="1" t="s">
        <v>1585</v>
      </c>
      <c r="E60" s="10" t="s">
        <v>1636</v>
      </c>
      <c r="F60" s="10" t="s">
        <v>1636</v>
      </c>
      <c r="G60" s="10" t="s">
        <v>1636</v>
      </c>
      <c r="H60" s="10" t="s">
        <v>1636</v>
      </c>
      <c r="I60" s="10">
        <v>25.47</v>
      </c>
      <c r="J60" s="10">
        <v>25.45</v>
      </c>
      <c r="K60" s="19">
        <v>26.335800527034795</v>
      </c>
      <c r="L60" s="21">
        <v>24.407055905548471</v>
      </c>
      <c r="M60" s="19">
        <v>25.649712854595744</v>
      </c>
      <c r="N60" s="10">
        <v>26.85</v>
      </c>
      <c r="O60" s="19">
        <v>34.825783180064477</v>
      </c>
      <c r="P60" s="19">
        <v>36.198555584212258</v>
      </c>
      <c r="Q60" s="89">
        <v>30.747755027733572</v>
      </c>
    </row>
    <row r="61" spans="2:17" hidden="1">
      <c r="B61" s="80" t="s">
        <v>38</v>
      </c>
      <c r="C61" s="1" t="s">
        <v>50</v>
      </c>
      <c r="D61" s="1" t="s">
        <v>1585</v>
      </c>
      <c r="E61" s="10" t="s">
        <v>1636</v>
      </c>
      <c r="F61" s="10" t="s">
        <v>1636</v>
      </c>
      <c r="G61" s="10" t="s">
        <v>1636</v>
      </c>
      <c r="H61" s="10" t="s">
        <v>1636</v>
      </c>
      <c r="I61" s="10">
        <v>50.45</v>
      </c>
      <c r="J61" s="10">
        <v>47.62</v>
      </c>
      <c r="K61" s="19">
        <v>51.311165100832504</v>
      </c>
      <c r="L61" s="21">
        <v>42.71128847441998</v>
      </c>
      <c r="M61" s="19">
        <v>47.060836122891679</v>
      </c>
      <c r="N61" s="10" t="s">
        <v>1590</v>
      </c>
      <c r="O61" s="19">
        <v>49.786011489443439</v>
      </c>
      <c r="P61" s="19">
        <v>47.743216808187398</v>
      </c>
      <c r="Q61" s="89">
        <v>54.100897713662675</v>
      </c>
    </row>
    <row r="62" spans="2:17" hidden="1">
      <c r="B62" s="80" t="s">
        <v>70</v>
      </c>
      <c r="C62" s="1" t="s">
        <v>69</v>
      </c>
      <c r="D62" s="1" t="s">
        <v>1585</v>
      </c>
      <c r="E62" s="10" t="s">
        <v>1636</v>
      </c>
      <c r="F62" s="10" t="s">
        <v>1636</v>
      </c>
      <c r="G62" s="10" t="s">
        <v>1636</v>
      </c>
      <c r="H62" s="10" t="s">
        <v>1636</v>
      </c>
      <c r="I62" s="10" t="s">
        <v>1636</v>
      </c>
      <c r="J62" s="10" t="s">
        <v>1636</v>
      </c>
      <c r="K62" s="21">
        <v>25.641985098774708</v>
      </c>
      <c r="L62" s="21">
        <v>25.082754600920204</v>
      </c>
      <c r="M62" s="19">
        <v>23.705001983736533</v>
      </c>
      <c r="N62" s="10">
        <v>29.84</v>
      </c>
      <c r="O62" s="19">
        <v>33.301692474607989</v>
      </c>
      <c r="P62" s="19">
        <v>33.480233333333331</v>
      </c>
      <c r="Q62" s="89">
        <v>29.621176274632592</v>
      </c>
    </row>
    <row r="63" spans="2:17" hidden="1">
      <c r="B63" s="80" t="s">
        <v>1660</v>
      </c>
      <c r="C63" s="1" t="s">
        <v>1661</v>
      </c>
      <c r="D63" s="1" t="s">
        <v>1585</v>
      </c>
      <c r="E63" s="10" t="s">
        <v>1636</v>
      </c>
      <c r="F63" s="10" t="s">
        <v>1636</v>
      </c>
      <c r="G63" s="10" t="s">
        <v>1636</v>
      </c>
      <c r="H63" s="10" t="s">
        <v>1636</v>
      </c>
      <c r="I63" s="10" t="s">
        <v>1636</v>
      </c>
      <c r="J63" s="10" t="s">
        <v>1636</v>
      </c>
      <c r="K63" s="21">
        <v>25.489190084624454</v>
      </c>
      <c r="L63" s="21">
        <v>25.348938935467167</v>
      </c>
      <c r="M63" s="19">
        <v>25.280614446174916</v>
      </c>
      <c r="N63" s="10">
        <v>29.09</v>
      </c>
      <c r="O63" s="19">
        <v>33.827600591718884</v>
      </c>
      <c r="P63" s="19">
        <v>31.317483383264179</v>
      </c>
      <c r="Q63" s="89">
        <v>29.501211115945836</v>
      </c>
    </row>
    <row r="64" spans="2:17" hidden="1">
      <c r="B64" s="157" t="s">
        <v>1662</v>
      </c>
      <c r="C64" s="158" t="s">
        <v>1663</v>
      </c>
      <c r="D64" s="158" t="s">
        <v>1585</v>
      </c>
      <c r="E64" s="100" t="s">
        <v>1636</v>
      </c>
      <c r="F64" s="100" t="s">
        <v>1636</v>
      </c>
      <c r="G64" s="100" t="s">
        <v>1636</v>
      </c>
      <c r="H64" s="100" t="s">
        <v>1636</v>
      </c>
      <c r="I64" s="100" t="s">
        <v>1636</v>
      </c>
      <c r="J64" s="100" t="s">
        <v>1636</v>
      </c>
      <c r="K64" s="159">
        <v>32.311472231085858</v>
      </c>
      <c r="L64" s="159">
        <v>24.754529130188764</v>
      </c>
      <c r="M64" s="60">
        <v>26.50947976591609</v>
      </c>
      <c r="N64" s="100">
        <v>32.19</v>
      </c>
      <c r="O64" s="60">
        <v>33.175469046621323</v>
      </c>
      <c r="P64" s="60">
        <v>30.0059377418015</v>
      </c>
      <c r="Q64" s="90">
        <v>30.988494211228772</v>
      </c>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Q60"/>
  <sheetViews>
    <sheetView topLeftCell="A31" workbookViewId="0">
      <selection activeCell="Q10" sqref="Q10:Q11"/>
    </sheetView>
  </sheetViews>
  <sheetFormatPr defaultRowHeight="14.5"/>
  <cols>
    <col min="3" max="3" width="27.81640625" customWidth="1"/>
  </cols>
  <sheetData>
    <row r="2" spans="2:17">
      <c r="B2" s="3"/>
      <c r="C2" s="3"/>
      <c r="D2" s="3"/>
      <c r="E2" s="94" t="s">
        <v>1681</v>
      </c>
      <c r="F2" s="95"/>
      <c r="G2" s="95"/>
      <c r="H2" s="95"/>
      <c r="I2" s="95"/>
      <c r="J2" s="95"/>
      <c r="K2" s="95"/>
      <c r="L2" s="95"/>
      <c r="M2" s="95"/>
      <c r="N2" s="95"/>
      <c r="O2" s="95"/>
      <c r="P2" s="95"/>
      <c r="Q2" s="96"/>
    </row>
    <row r="3" spans="2:17">
      <c r="B3" s="3"/>
      <c r="C3" s="4"/>
      <c r="D3" s="3"/>
      <c r="E3" s="54" t="s">
        <v>1565</v>
      </c>
      <c r="F3" s="54"/>
      <c r="G3" s="54"/>
      <c r="H3" s="54"/>
      <c r="I3" s="54"/>
      <c r="J3" s="54"/>
      <c r="K3" s="54"/>
      <c r="L3" s="54"/>
      <c r="M3" s="54"/>
      <c r="N3" s="54"/>
      <c r="O3" s="54"/>
      <c r="P3" s="97"/>
      <c r="Q3" s="7" t="s">
        <v>1565</v>
      </c>
    </row>
    <row r="4" spans="2:17">
      <c r="B4" s="54" t="s">
        <v>1</v>
      </c>
      <c r="C4" s="54" t="s">
        <v>1566</v>
      </c>
      <c r="D4" s="54" t="s">
        <v>1567</v>
      </c>
      <c r="E4" s="5">
        <v>43101</v>
      </c>
      <c r="F4" s="5">
        <v>43132</v>
      </c>
      <c r="G4" s="5">
        <v>43160</v>
      </c>
      <c r="H4" s="5">
        <v>43191</v>
      </c>
      <c r="I4" s="5">
        <v>43221</v>
      </c>
      <c r="J4" s="5">
        <v>43252</v>
      </c>
      <c r="K4" s="5">
        <v>43282</v>
      </c>
      <c r="L4" s="5">
        <v>43313</v>
      </c>
      <c r="M4" s="5">
        <v>43344</v>
      </c>
      <c r="N4" s="5">
        <v>43374</v>
      </c>
      <c r="O4" s="5">
        <v>43405</v>
      </c>
      <c r="P4" s="5">
        <v>43435</v>
      </c>
      <c r="Q4" s="54" t="s">
        <v>1680</v>
      </c>
    </row>
    <row r="5" spans="2:17">
      <c r="B5" s="1" t="s">
        <v>78</v>
      </c>
      <c r="C5" s="1" t="s">
        <v>1584</v>
      </c>
      <c r="D5" s="1" t="s">
        <v>1585</v>
      </c>
      <c r="E5" s="2">
        <v>45.282535253716247</v>
      </c>
      <c r="F5" s="12">
        <v>33.823694170403591</v>
      </c>
      <c r="G5" s="15" t="s">
        <v>1591</v>
      </c>
      <c r="H5" s="17">
        <v>31.128341503102096</v>
      </c>
      <c r="I5" s="17">
        <v>34.586328702515573</v>
      </c>
      <c r="J5" s="17">
        <v>31.726313803371781</v>
      </c>
      <c r="K5" s="10">
        <v>41.02202039247269</v>
      </c>
      <c r="L5" s="12">
        <v>32.42252718306024</v>
      </c>
      <c r="M5" s="10">
        <v>36.847873323394715</v>
      </c>
      <c r="N5" s="10">
        <v>47.916745628185012</v>
      </c>
      <c r="O5" s="30">
        <v>28.782097033433196</v>
      </c>
      <c r="P5" s="19">
        <v>33.588227335845289</v>
      </c>
      <c r="Q5" s="17">
        <v>33.575257729675947</v>
      </c>
    </row>
    <row r="6" spans="2:17">
      <c r="B6" s="1" t="s">
        <v>74</v>
      </c>
      <c r="C6" s="1" t="s">
        <v>1586</v>
      </c>
      <c r="D6" s="1" t="s">
        <v>1585</v>
      </c>
      <c r="E6" s="2">
        <v>43.824811860641297</v>
      </c>
      <c r="F6" s="12">
        <v>40.256900747384158</v>
      </c>
      <c r="G6" s="2">
        <v>47.302929242233283</v>
      </c>
      <c r="H6" s="17">
        <v>46.789883707085821</v>
      </c>
      <c r="I6" s="17">
        <v>48.244569378935708</v>
      </c>
      <c r="J6" s="17">
        <v>44.122523645216006</v>
      </c>
      <c r="K6" s="1" t="s">
        <v>1590</v>
      </c>
      <c r="L6" s="12">
        <v>38.434848406842605</v>
      </c>
      <c r="M6" s="10">
        <v>42.053064600250423</v>
      </c>
      <c r="N6" s="10">
        <v>34.319857125135563</v>
      </c>
      <c r="O6" s="30">
        <v>37.995976183393182</v>
      </c>
      <c r="P6" s="19">
        <v>40.630127752429132</v>
      </c>
      <c r="Q6" s="17">
        <v>39.227018924007169</v>
      </c>
    </row>
    <row r="7" spans="2:17">
      <c r="B7" s="1" t="s">
        <v>58</v>
      </c>
      <c r="C7" s="1" t="s">
        <v>1587</v>
      </c>
      <c r="D7" s="1" t="s">
        <v>1585</v>
      </c>
      <c r="E7" s="2">
        <v>41.169924747389068</v>
      </c>
      <c r="F7" s="12">
        <v>38.502568373828424</v>
      </c>
      <c r="G7" s="2">
        <v>49.189612387320942</v>
      </c>
      <c r="H7" s="17">
        <v>38.628843688600945</v>
      </c>
      <c r="I7" s="17">
        <v>35.541583349854619</v>
      </c>
      <c r="J7" s="17">
        <v>40.293238331672427</v>
      </c>
      <c r="K7" s="10">
        <v>46.137636927667842</v>
      </c>
      <c r="L7" s="12">
        <v>32.948381374723901</v>
      </c>
      <c r="M7" s="10">
        <v>32.38336670558585</v>
      </c>
      <c r="N7" s="10">
        <v>40.288727949382441</v>
      </c>
      <c r="O7" s="30">
        <v>41.750356335069348</v>
      </c>
      <c r="P7" s="19">
        <v>43.09686376443171</v>
      </c>
      <c r="Q7" s="17">
        <v>37.194660555003388</v>
      </c>
    </row>
    <row r="8" spans="2:17">
      <c r="B8" s="1" t="s">
        <v>1588</v>
      </c>
      <c r="C8" s="1" t="s">
        <v>1589</v>
      </c>
      <c r="D8" s="1" t="s">
        <v>1585</v>
      </c>
      <c r="E8" s="2">
        <v>56.628624820831057</v>
      </c>
      <c r="F8" s="12">
        <v>45.998867465678764</v>
      </c>
      <c r="G8" s="17">
        <v>68.976120411306738</v>
      </c>
      <c r="H8" s="17">
        <v>53.668618828379749</v>
      </c>
      <c r="I8" s="17">
        <v>52.817281484126347</v>
      </c>
      <c r="J8" s="17">
        <v>54.244970211501176</v>
      </c>
      <c r="K8" s="10">
        <v>58.374412647986247</v>
      </c>
      <c r="L8" s="12">
        <v>46.350004751347704</v>
      </c>
      <c r="M8" s="10">
        <v>45.996627170425199</v>
      </c>
      <c r="N8" s="10">
        <v>54.086750217145408</v>
      </c>
      <c r="O8" s="30">
        <v>60.353435175087412</v>
      </c>
      <c r="P8" s="19">
        <v>58.60097450650278</v>
      </c>
      <c r="Q8" s="17">
        <v>50.847493295999698</v>
      </c>
    </row>
    <row r="9" spans="2:17">
      <c r="B9" s="1" t="s">
        <v>34</v>
      </c>
      <c r="C9" s="1" t="s">
        <v>47</v>
      </c>
      <c r="D9" s="1" t="s">
        <v>1585</v>
      </c>
      <c r="E9" s="2">
        <v>33.196123286663166</v>
      </c>
      <c r="F9" s="12">
        <v>28.96765117495638</v>
      </c>
      <c r="G9" s="2">
        <v>36.631863138281233</v>
      </c>
      <c r="H9" s="17">
        <v>30.619850367137044</v>
      </c>
      <c r="I9" s="17">
        <v>25.963772889413764</v>
      </c>
      <c r="J9" s="17">
        <v>26.848495531284136</v>
      </c>
      <c r="K9" s="10">
        <v>29.917250155025691</v>
      </c>
      <c r="L9" s="12">
        <v>23.250963180100136</v>
      </c>
      <c r="M9" s="10">
        <v>27.356676271859463</v>
      </c>
      <c r="N9" s="10">
        <v>30.935982131776349</v>
      </c>
      <c r="O9" s="30">
        <v>31.74397857142857</v>
      </c>
      <c r="P9" s="19">
        <v>32.726764285714289</v>
      </c>
      <c r="Q9" s="17">
        <v>27.757351251232119</v>
      </c>
    </row>
    <row r="10" spans="2:17">
      <c r="B10" s="1" t="s">
        <v>13</v>
      </c>
      <c r="C10" s="1" t="s">
        <v>12</v>
      </c>
      <c r="D10" s="1" t="s">
        <v>1585</v>
      </c>
      <c r="E10" s="2">
        <v>36.568186346135064</v>
      </c>
      <c r="F10" s="12">
        <v>28.649101678475688</v>
      </c>
      <c r="G10" s="2">
        <v>43.782645695121204</v>
      </c>
      <c r="H10" s="17">
        <v>38.079168733264112</v>
      </c>
      <c r="I10" s="17">
        <v>32.67148989298002</v>
      </c>
      <c r="J10" s="17">
        <v>38.283238450081157</v>
      </c>
      <c r="K10" s="10">
        <v>31.866540312570162</v>
      </c>
      <c r="L10" s="12">
        <v>31.602831117285906</v>
      </c>
      <c r="M10" s="10">
        <v>29.389346711259755</v>
      </c>
      <c r="N10" s="10">
        <v>33.657906405773957</v>
      </c>
      <c r="O10" s="30">
        <v>35.944329430443375</v>
      </c>
      <c r="P10" s="19">
        <v>34.65820086504776</v>
      </c>
      <c r="Q10" s="17">
        <v>32.174356386978957</v>
      </c>
    </row>
    <row r="11" spans="2:17">
      <c r="B11" s="1" t="s">
        <v>1592</v>
      </c>
      <c r="C11" s="1" t="s">
        <v>23</v>
      </c>
      <c r="D11" s="1" t="s">
        <v>1585</v>
      </c>
      <c r="E11" s="2">
        <v>36.846492604758637</v>
      </c>
      <c r="F11" s="12">
        <v>31.278975783193349</v>
      </c>
      <c r="G11" s="2">
        <v>33.942284202679623</v>
      </c>
      <c r="H11" s="17">
        <v>34.666454455249863</v>
      </c>
      <c r="I11" s="17">
        <v>29.949747176541901</v>
      </c>
      <c r="J11" s="17">
        <v>32.00864232488545</v>
      </c>
      <c r="K11" s="10">
        <v>29.211415384617069</v>
      </c>
      <c r="L11" s="12">
        <v>24.832211750234745</v>
      </c>
      <c r="M11" s="10">
        <v>27.323030272999826</v>
      </c>
      <c r="N11" s="10">
        <v>31.248270866919373</v>
      </c>
      <c r="O11" s="30">
        <v>35.665818217901204</v>
      </c>
      <c r="P11" s="19">
        <v>35.869543479555283</v>
      </c>
      <c r="Q11" s="32">
        <v>29.670323705264067</v>
      </c>
    </row>
    <row r="12" spans="2:17">
      <c r="B12" s="1" t="s">
        <v>1682</v>
      </c>
      <c r="C12" s="1" t="s">
        <v>1683</v>
      </c>
      <c r="D12" s="1" t="s">
        <v>1585</v>
      </c>
      <c r="E12" s="2">
        <v>33.662479468631567</v>
      </c>
      <c r="F12" s="12">
        <v>33.61395435220232</v>
      </c>
      <c r="G12" s="2">
        <v>32.740678539490453</v>
      </c>
      <c r="H12" s="17">
        <v>32.372190272077781</v>
      </c>
      <c r="I12" s="17">
        <v>28.592679070317626</v>
      </c>
      <c r="J12" s="17">
        <v>28.009429472693288</v>
      </c>
      <c r="K12" s="10">
        <v>29.621847688524657</v>
      </c>
      <c r="L12" s="12">
        <v>24.930492271673671</v>
      </c>
      <c r="M12" s="15" t="s">
        <v>1591</v>
      </c>
      <c r="N12" s="14" t="s">
        <v>1635</v>
      </c>
      <c r="O12" s="10" t="s">
        <v>1636</v>
      </c>
      <c r="P12" s="31" t="s">
        <v>1636</v>
      </c>
      <c r="Q12" s="17">
        <v>28.817457938277101</v>
      </c>
    </row>
    <row r="13" spans="2:17">
      <c r="B13" s="1" t="s">
        <v>28</v>
      </c>
      <c r="C13" s="1" t="s">
        <v>1684</v>
      </c>
      <c r="D13" s="1" t="s">
        <v>1585</v>
      </c>
      <c r="E13" s="2">
        <v>37.471695287984204</v>
      </c>
      <c r="F13" s="1" t="s">
        <v>1590</v>
      </c>
      <c r="G13" s="2">
        <v>26.988295074633459</v>
      </c>
      <c r="H13" s="17">
        <v>28.680963095238091</v>
      </c>
      <c r="I13" s="1" t="s">
        <v>1590</v>
      </c>
      <c r="J13" s="29" t="s">
        <v>1685</v>
      </c>
      <c r="K13" s="10" t="s">
        <v>1636</v>
      </c>
      <c r="L13" s="10" t="s">
        <v>1636</v>
      </c>
      <c r="M13" s="10" t="s">
        <v>1636</v>
      </c>
      <c r="N13" s="10" t="s">
        <v>1636</v>
      </c>
      <c r="O13" s="10" t="s">
        <v>1636</v>
      </c>
      <c r="P13" s="10" t="s">
        <v>1636</v>
      </c>
      <c r="Q13" s="33">
        <v>25.854931134111101</v>
      </c>
    </row>
    <row r="14" spans="2:17">
      <c r="B14" s="1" t="s">
        <v>1593</v>
      </c>
      <c r="C14" s="1" t="s">
        <v>1686</v>
      </c>
      <c r="D14" s="1" t="s">
        <v>1585</v>
      </c>
      <c r="E14" s="10" t="s">
        <v>1636</v>
      </c>
      <c r="F14" s="10" t="s">
        <v>1636</v>
      </c>
      <c r="G14" s="10" t="s">
        <v>1636</v>
      </c>
      <c r="H14" s="10" t="s">
        <v>1636</v>
      </c>
      <c r="I14" s="10" t="s">
        <v>1636</v>
      </c>
      <c r="J14" s="17">
        <v>22.831468718969873</v>
      </c>
      <c r="K14" s="10">
        <v>28.896971967254618</v>
      </c>
      <c r="L14" s="12">
        <v>24.456321706883362</v>
      </c>
      <c r="M14" s="10">
        <v>28.477485864503162</v>
      </c>
      <c r="N14" s="10">
        <v>34.393234965897079</v>
      </c>
      <c r="O14" s="30">
        <v>34.191347092677915</v>
      </c>
      <c r="P14" s="19">
        <v>33.149349469301747</v>
      </c>
      <c r="Q14" s="17">
        <v>30.715772003921899</v>
      </c>
    </row>
    <row r="15" spans="2:17">
      <c r="B15" s="1" t="s">
        <v>32</v>
      </c>
      <c r="C15" s="1" t="s">
        <v>31</v>
      </c>
      <c r="D15" s="1" t="s">
        <v>1585</v>
      </c>
      <c r="E15" s="2">
        <v>34.62205139482613</v>
      </c>
      <c r="F15" s="17">
        <v>38.396540860484691</v>
      </c>
      <c r="G15" s="2">
        <v>41.115008792842936</v>
      </c>
      <c r="H15" s="17">
        <v>31.285345238095235</v>
      </c>
      <c r="I15" s="17">
        <v>28.584250916657751</v>
      </c>
      <c r="J15" s="17">
        <v>27.989619970191313</v>
      </c>
      <c r="K15" s="10">
        <v>25.231091044406583</v>
      </c>
      <c r="L15" s="12">
        <v>24.113036287927198</v>
      </c>
      <c r="M15" s="10">
        <v>24.525652076871847</v>
      </c>
      <c r="N15" s="10">
        <v>30.769661996283773</v>
      </c>
      <c r="O15" s="30">
        <v>28.244313554277294</v>
      </c>
      <c r="P15" s="19">
        <v>35.458666798924583</v>
      </c>
      <c r="Q15" s="17">
        <v>28.700981017213678</v>
      </c>
    </row>
    <row r="16" spans="2:17">
      <c r="B16" s="1" t="s">
        <v>44</v>
      </c>
      <c r="C16" s="1" t="s">
        <v>43</v>
      </c>
      <c r="D16" s="1" t="s">
        <v>1595</v>
      </c>
      <c r="E16" s="2">
        <v>44.857298924731182</v>
      </c>
      <c r="F16" s="2">
        <v>30.705323416192801</v>
      </c>
      <c r="G16" s="2">
        <v>32.201085650394148</v>
      </c>
      <c r="H16" s="17">
        <v>30.980276642191626</v>
      </c>
      <c r="I16" s="17">
        <v>24.418647251112727</v>
      </c>
      <c r="J16" s="17">
        <v>24.076113774687766</v>
      </c>
      <c r="K16" s="10">
        <v>29.685513698626021</v>
      </c>
      <c r="L16" s="12">
        <v>24.318638789156083</v>
      </c>
      <c r="M16" s="10">
        <v>28.842147777393667</v>
      </c>
      <c r="N16" s="10">
        <v>28.505734626541173</v>
      </c>
      <c r="O16" s="30">
        <v>28.049387341973386</v>
      </c>
      <c r="P16" s="19">
        <v>30.627723990164323</v>
      </c>
      <c r="Q16" s="17">
        <v>27.688261620945283</v>
      </c>
    </row>
    <row r="17" spans="2:17">
      <c r="B17" s="1" t="s">
        <v>102</v>
      </c>
      <c r="C17" s="1" t="s">
        <v>99</v>
      </c>
      <c r="D17" s="1" t="s">
        <v>1595</v>
      </c>
      <c r="E17" s="2">
        <v>26.922094846379448</v>
      </c>
      <c r="F17" s="17">
        <v>27.056941842283507</v>
      </c>
      <c r="G17" s="2">
        <v>30.479078734876104</v>
      </c>
      <c r="H17" s="17">
        <v>22.364587385386482</v>
      </c>
      <c r="I17" s="17">
        <v>28.101401228453842</v>
      </c>
      <c r="J17" s="17">
        <v>30.224688524587542</v>
      </c>
      <c r="K17" s="10">
        <v>24.889109181142878</v>
      </c>
      <c r="L17" s="12">
        <v>19.931338086749854</v>
      </c>
      <c r="M17" s="10">
        <v>24.597094972067037</v>
      </c>
      <c r="N17" s="10">
        <v>28.425231822577963</v>
      </c>
      <c r="O17" s="30">
        <v>28.408707455988967</v>
      </c>
      <c r="P17" s="19">
        <v>27.450302356960108</v>
      </c>
      <c r="Q17" s="17">
        <v>24.710919673902666</v>
      </c>
    </row>
    <row r="18" spans="2:17">
      <c r="B18" s="1" t="s">
        <v>97</v>
      </c>
      <c r="C18" s="1" t="s">
        <v>1596</v>
      </c>
      <c r="D18" s="1" t="s">
        <v>1585</v>
      </c>
      <c r="E18" s="2">
        <v>33.938684867706634</v>
      </c>
      <c r="F18" s="17">
        <v>30.448919324012472</v>
      </c>
      <c r="G18" s="2">
        <v>36.496521687290802</v>
      </c>
      <c r="H18" s="17">
        <v>28.442603052374881</v>
      </c>
      <c r="I18" s="17">
        <v>28.720692633831145</v>
      </c>
      <c r="J18" s="17">
        <v>26.495371621621011</v>
      </c>
      <c r="K18" s="10">
        <v>26.01577667493947</v>
      </c>
      <c r="L18" s="12">
        <v>24.815602187608711</v>
      </c>
      <c r="M18" s="10">
        <v>21.775950271721918</v>
      </c>
      <c r="N18" s="10">
        <v>30.801591664600245</v>
      </c>
      <c r="O18" s="30">
        <v>34.535390355230014</v>
      </c>
      <c r="P18" s="19">
        <v>34.312877946193005</v>
      </c>
      <c r="Q18" s="17">
        <v>27.651998627252603</v>
      </c>
    </row>
    <row r="19" spans="2:17">
      <c r="B19" s="1" t="s">
        <v>26</v>
      </c>
      <c r="C19" s="1" t="s">
        <v>96</v>
      </c>
      <c r="D19" s="1" t="s">
        <v>1585</v>
      </c>
      <c r="E19" s="2">
        <v>33.489118317401818</v>
      </c>
      <c r="F19" s="17">
        <v>25.850345852348223</v>
      </c>
      <c r="G19" s="2">
        <v>27.595251664514681</v>
      </c>
      <c r="H19" s="17">
        <v>18.08684580273906</v>
      </c>
      <c r="I19" s="17">
        <v>22.867600309098417</v>
      </c>
      <c r="J19" s="17">
        <v>25.49051619634945</v>
      </c>
      <c r="K19" s="10">
        <v>29.926900401962055</v>
      </c>
      <c r="L19" s="12">
        <v>25.192842422321327</v>
      </c>
      <c r="M19" s="11">
        <v>26.46381699086924</v>
      </c>
      <c r="N19" s="10">
        <v>28.428758001292756</v>
      </c>
      <c r="O19" s="30">
        <v>30.128957907476188</v>
      </c>
      <c r="P19" s="19">
        <v>30.201284793178072</v>
      </c>
      <c r="Q19" s="17">
        <v>25.088473496115224</v>
      </c>
    </row>
    <row r="20" spans="2:17">
      <c r="B20" s="1" t="s">
        <v>46</v>
      </c>
      <c r="C20" s="1" t="s">
        <v>101</v>
      </c>
      <c r="D20" s="1" t="s">
        <v>1585</v>
      </c>
      <c r="E20" s="2">
        <v>36.503246578064754</v>
      </c>
      <c r="F20" s="17">
        <v>34.850720388778996</v>
      </c>
      <c r="G20" s="2">
        <v>38.642646957989143</v>
      </c>
      <c r="H20" s="17">
        <v>37.861141893233658</v>
      </c>
      <c r="I20" s="17">
        <v>31.667236774322838</v>
      </c>
      <c r="J20" s="17">
        <v>34.678627251275138</v>
      </c>
      <c r="K20" s="10">
        <v>38.392923580622892</v>
      </c>
      <c r="L20" s="12">
        <v>26.979179912005776</v>
      </c>
      <c r="M20" s="10">
        <v>36.201245315793912</v>
      </c>
      <c r="N20" s="10">
        <v>32.194216819648659</v>
      </c>
      <c r="O20" s="30">
        <v>32.716875967454619</v>
      </c>
      <c r="P20" s="19">
        <v>38.932376644247903</v>
      </c>
      <c r="Q20" s="17">
        <v>32.520583951466463</v>
      </c>
    </row>
    <row r="21" spans="2:17">
      <c r="B21" s="1" t="s">
        <v>107</v>
      </c>
      <c r="C21" s="1" t="s">
        <v>104</v>
      </c>
      <c r="D21" s="1" t="s">
        <v>1585</v>
      </c>
      <c r="E21" s="2">
        <v>33.829611915866813</v>
      </c>
      <c r="F21" s="17">
        <v>37.215793308546964</v>
      </c>
      <c r="G21" s="2">
        <v>35.539981067385924</v>
      </c>
      <c r="H21" s="17">
        <v>29.540330243912393</v>
      </c>
      <c r="I21" s="17">
        <v>27.332620170393845</v>
      </c>
      <c r="J21" s="17">
        <v>31.331970193746123</v>
      </c>
      <c r="K21" s="10">
        <v>32.560429638083512</v>
      </c>
      <c r="L21" s="12">
        <v>22.938483857538571</v>
      </c>
      <c r="M21" s="10">
        <v>28.375056458623433</v>
      </c>
      <c r="N21" s="10">
        <v>35.220855760878976</v>
      </c>
      <c r="O21" s="30">
        <v>32.538600035723803</v>
      </c>
      <c r="P21" s="19">
        <v>34.641821753107763</v>
      </c>
      <c r="Q21" s="17">
        <v>29.53258046629513</v>
      </c>
    </row>
    <row r="22" spans="2:17">
      <c r="B22" s="1" t="s">
        <v>84</v>
      </c>
      <c r="C22" s="1" t="s">
        <v>1597</v>
      </c>
      <c r="D22" s="1" t="s">
        <v>1585</v>
      </c>
      <c r="E22" s="2">
        <v>32.323510495753673</v>
      </c>
      <c r="F22" s="17">
        <v>29.243670416250339</v>
      </c>
      <c r="G22" s="2">
        <v>34.643764054156769</v>
      </c>
      <c r="H22" s="17">
        <v>31.821493817113005</v>
      </c>
      <c r="I22" s="17">
        <v>23.552743050741412</v>
      </c>
      <c r="J22" s="17">
        <v>27.643091139426293</v>
      </c>
      <c r="K22" s="10">
        <v>31.686980411603351</v>
      </c>
      <c r="L22" s="12">
        <v>27.903687330257558</v>
      </c>
      <c r="M22" s="10">
        <v>28.4760801052199</v>
      </c>
      <c r="N22" s="10">
        <v>31.493216588941134</v>
      </c>
      <c r="O22" s="30">
        <v>32.58969236265466</v>
      </c>
      <c r="P22" s="1" t="s">
        <v>1590</v>
      </c>
      <c r="Q22" s="17">
        <v>28.016497698915444</v>
      </c>
    </row>
    <row r="23" spans="2:17">
      <c r="B23" s="1" t="s">
        <v>80</v>
      </c>
      <c r="C23" s="1" t="s">
        <v>109</v>
      </c>
      <c r="D23" s="1" t="s">
        <v>1585</v>
      </c>
      <c r="E23" s="2">
        <v>29.892219817314988</v>
      </c>
      <c r="F23" s="17">
        <v>25.028941523219089</v>
      </c>
      <c r="G23" s="2">
        <v>25.510389745886688</v>
      </c>
      <c r="H23" s="17">
        <v>23.400514510301356</v>
      </c>
      <c r="I23" s="17">
        <v>21.244432426006192</v>
      </c>
      <c r="J23" s="17">
        <v>19.135168935705835</v>
      </c>
      <c r="K23" s="10">
        <v>25.402805355813801</v>
      </c>
      <c r="L23" s="12">
        <v>18.182042264690732</v>
      </c>
      <c r="M23" s="10">
        <v>21.347346634898766</v>
      </c>
      <c r="N23" s="10">
        <v>23.015277922464072</v>
      </c>
      <c r="O23" s="30">
        <v>23.79143917591394</v>
      </c>
      <c r="P23" s="19">
        <v>26.172782318862254</v>
      </c>
      <c r="Q23" s="17">
        <v>21.86456044890852</v>
      </c>
    </row>
    <row r="24" spans="2:17">
      <c r="B24" s="1" t="s">
        <v>49</v>
      </c>
      <c r="C24" s="1" t="s">
        <v>111</v>
      </c>
      <c r="D24" s="1" t="s">
        <v>1585</v>
      </c>
      <c r="E24" s="2">
        <v>39.729471198735894</v>
      </c>
      <c r="F24" s="17">
        <v>36.071131270109085</v>
      </c>
      <c r="G24" s="2">
        <v>37.286684947845515</v>
      </c>
      <c r="H24" s="17">
        <v>37.88880357319924</v>
      </c>
      <c r="I24" s="17">
        <v>31.579194532488842</v>
      </c>
      <c r="J24" s="1" t="s">
        <v>1590</v>
      </c>
      <c r="K24" s="10">
        <v>45.857646621208026</v>
      </c>
      <c r="L24" s="12">
        <v>31.074956094271847</v>
      </c>
      <c r="M24" s="10">
        <v>30.812293031562135</v>
      </c>
      <c r="N24" s="10">
        <v>37.20807114153763</v>
      </c>
      <c r="O24" s="30">
        <v>30.389885098534553</v>
      </c>
      <c r="P24" s="19">
        <v>37.626552770997755</v>
      </c>
      <c r="Q24" s="17">
        <v>33.4398147237142</v>
      </c>
    </row>
    <row r="25" spans="2:17">
      <c r="B25" s="1" t="s">
        <v>52</v>
      </c>
      <c r="C25" s="1" t="s">
        <v>1687</v>
      </c>
      <c r="D25" s="1" t="s">
        <v>1585</v>
      </c>
      <c r="E25" s="2">
        <v>39.568187349447506</v>
      </c>
      <c r="F25" s="2">
        <v>41.634597772278433</v>
      </c>
      <c r="G25" s="2">
        <v>36.943545488411118</v>
      </c>
      <c r="H25" s="17">
        <v>33.482454935279499</v>
      </c>
      <c r="I25" s="17">
        <v>29.731214738510989</v>
      </c>
      <c r="J25" s="17">
        <v>31.790981366466063</v>
      </c>
      <c r="K25" s="1" t="s">
        <v>1590</v>
      </c>
      <c r="L25" s="12">
        <v>29.876467438726312</v>
      </c>
      <c r="M25" s="1" t="s">
        <v>1590</v>
      </c>
      <c r="N25" s="1" t="s">
        <v>1590</v>
      </c>
      <c r="O25" s="1" t="s">
        <v>1590</v>
      </c>
      <c r="P25" s="1" t="s">
        <v>1590</v>
      </c>
      <c r="Q25" s="17">
        <v>31.694378235206301</v>
      </c>
    </row>
    <row r="26" spans="2:17">
      <c r="B26" s="1" t="s">
        <v>1598</v>
      </c>
      <c r="C26" s="1" t="s">
        <v>115</v>
      </c>
      <c r="D26" s="1" t="s">
        <v>1585</v>
      </c>
      <c r="E26" s="2">
        <v>35.131358675238843</v>
      </c>
      <c r="F26" s="17">
        <v>30.233902497199374</v>
      </c>
      <c r="G26" s="2">
        <v>28.969303491987944</v>
      </c>
      <c r="H26" s="17">
        <v>24.92054022943065</v>
      </c>
      <c r="I26" s="17">
        <v>21.575368245851799</v>
      </c>
      <c r="J26" s="1" t="s">
        <v>1590</v>
      </c>
      <c r="K26" s="10">
        <v>27.480458390181322</v>
      </c>
      <c r="L26" s="15" t="s">
        <v>1591</v>
      </c>
      <c r="M26" s="10">
        <v>33.503260567568475</v>
      </c>
      <c r="N26" s="10">
        <v>33.522907746882211</v>
      </c>
      <c r="O26" s="30">
        <v>25.736180421884942</v>
      </c>
      <c r="P26" s="19">
        <v>34.839062320189804</v>
      </c>
      <c r="Q26" s="17">
        <v>27.519847860536633</v>
      </c>
    </row>
    <row r="27" spans="2:17">
      <c r="B27" s="1" t="s">
        <v>122</v>
      </c>
      <c r="C27" s="1" t="s">
        <v>117</v>
      </c>
      <c r="D27" s="1" t="s">
        <v>1585</v>
      </c>
      <c r="E27" s="2">
        <v>35.074841043883602</v>
      </c>
      <c r="F27" s="2">
        <v>39.795713951990976</v>
      </c>
      <c r="G27" s="2">
        <v>37.142838770588803</v>
      </c>
      <c r="H27" s="17">
        <v>37.783725785963625</v>
      </c>
      <c r="I27" s="17">
        <v>37.478442850349452</v>
      </c>
      <c r="J27" s="17">
        <v>37.911319573799616</v>
      </c>
      <c r="K27" s="10">
        <v>31.473520525855225</v>
      </c>
      <c r="L27" s="12">
        <v>25.029757287332437</v>
      </c>
      <c r="M27" s="10">
        <v>29.323410145103892</v>
      </c>
      <c r="N27" s="10">
        <v>34.604821787334764</v>
      </c>
      <c r="O27" s="30">
        <v>34.733365086930753</v>
      </c>
      <c r="P27" s="19">
        <v>33.922486904761911</v>
      </c>
      <c r="Q27" s="17">
        <v>32.106253887826867</v>
      </c>
    </row>
    <row r="28" spans="2:17">
      <c r="B28" s="1" t="s">
        <v>1599</v>
      </c>
      <c r="C28" s="1" t="s">
        <v>1600</v>
      </c>
      <c r="D28" s="1" t="s">
        <v>1585</v>
      </c>
      <c r="E28" s="2">
        <v>47.875804824934342</v>
      </c>
      <c r="F28" s="2">
        <v>40.65667098890269</v>
      </c>
      <c r="G28" s="2">
        <v>44.575306168056443</v>
      </c>
      <c r="H28" s="2">
        <v>45.061332645242416</v>
      </c>
      <c r="I28" s="2">
        <v>37.295437893983234</v>
      </c>
      <c r="J28" s="2">
        <v>40.703864974291228</v>
      </c>
      <c r="K28" s="10">
        <v>40.029654676616609</v>
      </c>
      <c r="L28" s="12">
        <v>35.540718251767025</v>
      </c>
      <c r="M28" s="10">
        <v>36.528680986156445</v>
      </c>
      <c r="N28" s="10">
        <v>38.352922412940231</v>
      </c>
      <c r="O28" s="30">
        <v>44.056543552900955</v>
      </c>
      <c r="P28" s="19">
        <v>43.931393083198934</v>
      </c>
      <c r="Q28" s="17">
        <v>38.332145610571771</v>
      </c>
    </row>
    <row r="29" spans="2:17">
      <c r="B29" s="1" t="s">
        <v>1601</v>
      </c>
      <c r="C29" s="1" t="s">
        <v>1602</v>
      </c>
      <c r="D29" s="1" t="s">
        <v>1585</v>
      </c>
      <c r="E29" s="2">
        <v>47.992568628894929</v>
      </c>
      <c r="F29" s="2">
        <v>45.214197078844869</v>
      </c>
      <c r="G29" s="2">
        <v>45.71414169005282</v>
      </c>
      <c r="H29" s="2">
        <v>49.026729918023747</v>
      </c>
      <c r="I29" s="2">
        <v>37.376521101356822</v>
      </c>
      <c r="J29" s="2">
        <v>39.124924116346428</v>
      </c>
      <c r="K29" s="10">
        <v>35.62966707156928</v>
      </c>
      <c r="L29" s="12">
        <v>30.809595462833553</v>
      </c>
      <c r="M29" s="10">
        <v>36.835816756789526</v>
      </c>
      <c r="N29" s="10">
        <v>40.113921519984189</v>
      </c>
      <c r="O29" s="30">
        <v>42.82774445789628</v>
      </c>
      <c r="P29" s="19">
        <v>45.864243338164435</v>
      </c>
      <c r="Q29" s="17">
        <v>38.481080513408664</v>
      </c>
    </row>
    <row r="30" spans="2:17">
      <c r="B30" s="1" t="s">
        <v>1603</v>
      </c>
      <c r="C30" s="1" t="s">
        <v>1604</v>
      </c>
      <c r="D30" s="1" t="s">
        <v>1585</v>
      </c>
      <c r="E30" s="2">
        <v>49.813088911430988</v>
      </c>
      <c r="F30" s="2">
        <v>40.814595891601641</v>
      </c>
      <c r="G30" s="2">
        <v>43.302412267202683</v>
      </c>
      <c r="H30" s="2">
        <v>48.010801691112832</v>
      </c>
      <c r="I30" s="2">
        <v>40.844985727878779</v>
      </c>
      <c r="J30" s="2">
        <v>41.093473757420462</v>
      </c>
      <c r="K30" s="10">
        <v>44.47057239892019</v>
      </c>
      <c r="L30" s="12">
        <v>33.559867533911742</v>
      </c>
      <c r="M30" s="10">
        <v>36.979146783070931</v>
      </c>
      <c r="N30" s="10">
        <v>40.54393292985673</v>
      </c>
      <c r="O30" s="30">
        <v>47.792092801715164</v>
      </c>
      <c r="P30" s="19">
        <v>45.553021686931714</v>
      </c>
      <c r="Q30" s="17">
        <v>39.740294409531678</v>
      </c>
    </row>
    <row r="31" spans="2:17">
      <c r="B31" s="1" t="s">
        <v>149</v>
      </c>
      <c r="C31" s="1" t="s">
        <v>148</v>
      </c>
      <c r="D31" s="1" t="s">
        <v>1585</v>
      </c>
      <c r="E31" s="2">
        <v>56.819964962633115</v>
      </c>
      <c r="F31" s="2">
        <v>52.865325465835454</v>
      </c>
      <c r="G31" s="1" t="s">
        <v>1590</v>
      </c>
      <c r="H31" s="17">
        <v>46.004001593309177</v>
      </c>
      <c r="I31" s="17">
        <v>46.47171613824024</v>
      </c>
      <c r="J31" s="17">
        <v>49.725149031305193</v>
      </c>
      <c r="K31" s="10">
        <v>51.817440713667708</v>
      </c>
      <c r="L31" s="12">
        <v>42.810143375569055</v>
      </c>
      <c r="M31" s="10">
        <v>50.535325545054562</v>
      </c>
      <c r="N31" s="10">
        <v>44.516419287630569</v>
      </c>
      <c r="O31" s="15" t="s">
        <v>1591</v>
      </c>
      <c r="P31" s="19">
        <v>49.699155902146671</v>
      </c>
      <c r="Q31" s="17">
        <v>45.687611707431429</v>
      </c>
    </row>
    <row r="32" spans="2:17">
      <c r="B32" s="1" t="s">
        <v>1605</v>
      </c>
      <c r="C32" s="1" t="s">
        <v>1606</v>
      </c>
      <c r="D32" s="1" t="s">
        <v>1585</v>
      </c>
      <c r="E32" s="2">
        <v>35.076513373751411</v>
      </c>
      <c r="F32" s="17">
        <v>32.455742873473163</v>
      </c>
      <c r="G32" s="2">
        <v>31.95169458714415</v>
      </c>
      <c r="H32" s="17">
        <v>29.463088191511634</v>
      </c>
      <c r="I32" s="17">
        <v>24.21317693253436</v>
      </c>
      <c r="J32" s="17">
        <v>23.539988077494229</v>
      </c>
      <c r="K32" s="10">
        <v>23.889567414894785</v>
      </c>
      <c r="L32" s="12">
        <v>22.068096852879187</v>
      </c>
      <c r="M32" s="10">
        <v>25.861473323907578</v>
      </c>
      <c r="N32" s="10">
        <v>29.158868935412109</v>
      </c>
      <c r="O32" s="15" t="s">
        <v>1591</v>
      </c>
      <c r="P32" s="19">
        <v>27.24116554556781</v>
      </c>
      <c r="Q32" s="17">
        <v>25.779547252815505</v>
      </c>
    </row>
    <row r="33" spans="2:17">
      <c r="B33" s="1" t="s">
        <v>156</v>
      </c>
      <c r="C33" s="1" t="s">
        <v>144</v>
      </c>
      <c r="D33" s="1" t="s">
        <v>1585</v>
      </c>
      <c r="E33" s="2">
        <v>31.579539180769078</v>
      </c>
      <c r="F33" s="17">
        <v>31.45978974308024</v>
      </c>
      <c r="G33" s="2">
        <v>34.173916677006162</v>
      </c>
      <c r="H33" s="17">
        <v>27.876355659666217</v>
      </c>
      <c r="I33" s="17">
        <v>25.108620033313713</v>
      </c>
      <c r="J33" s="17">
        <v>25.565559391061246</v>
      </c>
      <c r="K33" s="10">
        <v>26.498309579875119</v>
      </c>
      <c r="L33" s="12">
        <v>20.431402847736901</v>
      </c>
      <c r="M33" s="10">
        <v>24.059565443857014</v>
      </c>
      <c r="N33" s="10">
        <v>29.811906049259584</v>
      </c>
      <c r="O33" s="30">
        <v>29.736347939984061</v>
      </c>
      <c r="P33" s="19">
        <v>29.058274172108469</v>
      </c>
      <c r="Q33" s="17">
        <v>25.990367970623129</v>
      </c>
    </row>
    <row r="34" spans="2:17">
      <c r="B34" s="1" t="s">
        <v>159</v>
      </c>
      <c r="C34" s="1" t="s">
        <v>147</v>
      </c>
      <c r="D34" s="1" t="s">
        <v>1585</v>
      </c>
      <c r="E34" s="2">
        <v>29.481091795085231</v>
      </c>
      <c r="F34" s="17">
        <v>32.170768902027547</v>
      </c>
      <c r="G34" s="2">
        <v>28.894719882806278</v>
      </c>
      <c r="H34" s="17">
        <v>28.154955334101444</v>
      </c>
      <c r="I34" s="17">
        <v>23.929644507011172</v>
      </c>
      <c r="J34" s="17">
        <v>26.652146919310038</v>
      </c>
      <c r="K34" s="10">
        <v>26.25276539843998</v>
      </c>
      <c r="L34" s="12">
        <v>22.101277118946168</v>
      </c>
      <c r="M34" s="10">
        <v>22.974325470644743</v>
      </c>
      <c r="N34" s="10">
        <v>26.597298048068819</v>
      </c>
      <c r="O34" s="30">
        <v>29.048234103356329</v>
      </c>
      <c r="P34" s="15" t="s">
        <v>1591</v>
      </c>
      <c r="Q34" s="17">
        <v>25.047201959655627</v>
      </c>
    </row>
    <row r="35" spans="2:17">
      <c r="B35" s="1" t="s">
        <v>162</v>
      </c>
      <c r="C35" s="1" t="s">
        <v>151</v>
      </c>
      <c r="D35" s="1" t="s">
        <v>1585</v>
      </c>
      <c r="E35" s="2">
        <v>30.794892395982959</v>
      </c>
      <c r="F35" s="17">
        <v>33.113490757299544</v>
      </c>
      <c r="G35" s="2">
        <v>30.906249832402239</v>
      </c>
      <c r="H35" s="17">
        <v>28.597437169969165</v>
      </c>
      <c r="I35" s="17">
        <v>22.947124786867889</v>
      </c>
      <c r="J35" s="17">
        <v>25.873084163213861</v>
      </c>
      <c r="K35" s="10">
        <v>23.879171644567002</v>
      </c>
      <c r="L35" s="12">
        <v>21.282711299725939</v>
      </c>
      <c r="M35" s="10">
        <v>24.018612992037681</v>
      </c>
      <c r="N35" s="10">
        <v>28.562918227133459</v>
      </c>
      <c r="O35" s="30">
        <v>29.867417242205079</v>
      </c>
      <c r="P35" s="19">
        <v>28.239269826778234</v>
      </c>
      <c r="Q35" s="17">
        <v>25.426384476209194</v>
      </c>
    </row>
    <row r="36" spans="2:17">
      <c r="B36" s="1" t="s">
        <v>124</v>
      </c>
      <c r="C36" s="1" t="s">
        <v>1607</v>
      </c>
      <c r="D36" s="1" t="s">
        <v>1585</v>
      </c>
      <c r="E36" s="2">
        <v>33.128195067650331</v>
      </c>
      <c r="F36" s="17">
        <v>41.065754297924748</v>
      </c>
      <c r="G36" s="2">
        <v>38.34877540784769</v>
      </c>
      <c r="H36" s="17">
        <v>41.149993846151943</v>
      </c>
      <c r="I36" s="17">
        <v>36.386942004561163</v>
      </c>
      <c r="J36" s="17">
        <v>32.882199155695233</v>
      </c>
      <c r="K36" s="1" t="s">
        <v>1590</v>
      </c>
      <c r="L36" s="12">
        <v>26.081123299690184</v>
      </c>
      <c r="M36" s="10">
        <v>29.751956246744037</v>
      </c>
      <c r="N36" s="1" t="s">
        <v>1590</v>
      </c>
      <c r="O36" s="30">
        <v>41.404802715147476</v>
      </c>
      <c r="P36" s="19">
        <v>33.579178158298959</v>
      </c>
      <c r="Q36" s="17">
        <v>32.901439578573189</v>
      </c>
    </row>
    <row r="37" spans="2:17">
      <c r="B37" s="1" t="s">
        <v>143</v>
      </c>
      <c r="C37" s="1" t="s">
        <v>158</v>
      </c>
      <c r="D37" s="1" t="s">
        <v>1595</v>
      </c>
      <c r="E37" s="1" t="s">
        <v>1590</v>
      </c>
      <c r="F37" s="17">
        <v>28.250145327169022</v>
      </c>
      <c r="G37" s="2">
        <v>16.69569275463213</v>
      </c>
      <c r="H37" s="17">
        <v>22.483739876133676</v>
      </c>
      <c r="I37" s="17">
        <v>18.923740630575725</v>
      </c>
      <c r="J37" s="17">
        <v>17.893942298141365</v>
      </c>
      <c r="K37" s="10">
        <v>21.506644027463622</v>
      </c>
      <c r="L37" s="12">
        <v>18.910370473206751</v>
      </c>
      <c r="M37" s="10">
        <v>20.721426658071707</v>
      </c>
      <c r="N37" s="10">
        <v>23.850070675756012</v>
      </c>
      <c r="O37" s="30">
        <v>22.005442708851529</v>
      </c>
      <c r="P37" s="19">
        <v>26.160036906958386</v>
      </c>
      <c r="Q37" s="17">
        <v>20.071196788488429</v>
      </c>
    </row>
    <row r="38" spans="2:17">
      <c r="B38" s="1" t="s">
        <v>95</v>
      </c>
      <c r="C38" s="1" t="s">
        <v>161</v>
      </c>
      <c r="D38" s="1" t="s">
        <v>1595</v>
      </c>
      <c r="E38" s="2">
        <v>22.880494347001274</v>
      </c>
      <c r="F38" s="17">
        <v>27.429139649257177</v>
      </c>
      <c r="G38" s="2">
        <v>21.534845670583177</v>
      </c>
      <c r="H38" s="17">
        <v>20.320984615383676</v>
      </c>
      <c r="I38" s="17">
        <v>17.090637529992584</v>
      </c>
      <c r="J38" s="17">
        <v>15.782352210940797</v>
      </c>
      <c r="K38" s="10">
        <v>16.042617489587588</v>
      </c>
      <c r="L38" s="12">
        <v>17.224332718511814</v>
      </c>
      <c r="M38" s="10">
        <v>18.320314902057493</v>
      </c>
      <c r="N38" s="10">
        <v>22.321300821076122</v>
      </c>
      <c r="O38" s="30">
        <v>22.988560030170287</v>
      </c>
      <c r="P38" s="19">
        <v>23.801210786356002</v>
      </c>
      <c r="Q38" s="17">
        <v>19.04460128474615</v>
      </c>
    </row>
    <row r="39" spans="2:17">
      <c r="B39" s="1" t="s">
        <v>175</v>
      </c>
      <c r="C39" s="1" t="s">
        <v>164</v>
      </c>
      <c r="D39" s="1" t="s">
        <v>1585</v>
      </c>
      <c r="E39" s="2">
        <v>42.357378655190693</v>
      </c>
      <c r="F39" s="17">
        <v>43.994346102256813</v>
      </c>
      <c r="G39" s="2">
        <v>36.062804260381533</v>
      </c>
      <c r="H39" s="17">
        <v>41.104094022354325</v>
      </c>
      <c r="I39" s="17">
        <v>32.937782184502652</v>
      </c>
      <c r="J39" s="17">
        <v>34.492287182543834</v>
      </c>
      <c r="K39" s="10">
        <v>37.56360446096329</v>
      </c>
      <c r="L39" s="12">
        <v>31.769804209402558</v>
      </c>
      <c r="M39" s="10">
        <v>35.105407884948157</v>
      </c>
      <c r="N39" s="10">
        <v>39.503538896601221</v>
      </c>
      <c r="O39" s="30">
        <v>36.210050610305707</v>
      </c>
      <c r="P39" s="19">
        <v>40.08286797094808</v>
      </c>
      <c r="Q39" s="17">
        <v>34.96675739913092</v>
      </c>
    </row>
    <row r="40" spans="2:17">
      <c r="B40" s="1" t="s">
        <v>167</v>
      </c>
      <c r="C40" s="1" t="s">
        <v>174</v>
      </c>
      <c r="D40" s="1" t="s">
        <v>1595</v>
      </c>
      <c r="E40" s="2">
        <v>29.879428847153655</v>
      </c>
      <c r="F40" s="17">
        <v>30.393371963638522</v>
      </c>
      <c r="G40" s="15" t="s">
        <v>1591</v>
      </c>
      <c r="H40" s="17">
        <v>30.463274842192035</v>
      </c>
      <c r="I40" s="17">
        <v>23.179945270675429</v>
      </c>
      <c r="J40" s="17">
        <v>26.6514850501582</v>
      </c>
      <c r="K40" s="10">
        <v>20.042839093273876</v>
      </c>
      <c r="L40" s="12">
        <v>18.375176162515842</v>
      </c>
      <c r="M40" s="10">
        <v>19.653764507488088</v>
      </c>
      <c r="N40" s="10">
        <v>27.287364114266666</v>
      </c>
      <c r="O40" s="30">
        <v>30.826846524920221</v>
      </c>
      <c r="P40" s="19">
        <v>28.470850679634204</v>
      </c>
      <c r="Q40" s="17">
        <v>24.114422069272965</v>
      </c>
    </row>
    <row r="41" spans="2:17">
      <c r="B41" s="1" t="s">
        <v>170</v>
      </c>
      <c r="C41" s="1" t="s">
        <v>177</v>
      </c>
      <c r="D41" s="1" t="s">
        <v>1595</v>
      </c>
      <c r="E41" s="2">
        <v>29.046702118178032</v>
      </c>
      <c r="F41" s="17">
        <v>32.488094031739045</v>
      </c>
      <c r="G41" s="2">
        <v>31.331327655561953</v>
      </c>
      <c r="H41" s="17">
        <v>34.068396125291684</v>
      </c>
      <c r="I41" s="17">
        <v>22.770243302732144</v>
      </c>
      <c r="J41" s="17">
        <v>27.779047879210584</v>
      </c>
      <c r="K41" s="10">
        <v>23.519658119658118</v>
      </c>
      <c r="L41" s="12">
        <v>19.341428741467645</v>
      </c>
      <c r="M41" s="10">
        <v>21.721504315052375</v>
      </c>
      <c r="N41" s="10">
        <v>26.386655921440806</v>
      </c>
      <c r="O41" s="30">
        <v>35.13703293431297</v>
      </c>
      <c r="P41" s="19">
        <v>27.619018553425366</v>
      </c>
      <c r="Q41" s="17">
        <v>25.668706001600484</v>
      </c>
    </row>
    <row r="42" spans="2:17">
      <c r="B42" s="1" t="s">
        <v>173</v>
      </c>
      <c r="C42" s="1" t="s">
        <v>179</v>
      </c>
      <c r="D42" s="1" t="s">
        <v>1595</v>
      </c>
      <c r="E42" s="2">
        <v>27.212932963794792</v>
      </c>
      <c r="F42" s="17">
        <v>26.779202116037116</v>
      </c>
      <c r="G42" s="2">
        <v>30.544959501399923</v>
      </c>
      <c r="H42" s="17">
        <v>34.052009210368503</v>
      </c>
      <c r="I42" s="17">
        <v>24.373989927030685</v>
      </c>
      <c r="J42" s="17">
        <v>26.794993046589099</v>
      </c>
      <c r="K42" s="10">
        <v>25.687557041991823</v>
      </c>
      <c r="L42" s="12">
        <v>20.307681320427488</v>
      </c>
      <c r="M42" s="10">
        <v>20.186053962899223</v>
      </c>
      <c r="N42" s="10">
        <v>27.553482443956035</v>
      </c>
      <c r="O42" s="30">
        <v>36.005625632782461</v>
      </c>
      <c r="P42" s="19">
        <v>28.225129873992831</v>
      </c>
      <c r="Q42" s="17">
        <v>25.398580320698425</v>
      </c>
    </row>
    <row r="43" spans="2:17">
      <c r="B43" s="1" t="s">
        <v>42</v>
      </c>
      <c r="C43" s="1" t="s">
        <v>168</v>
      </c>
      <c r="D43" s="1" t="s">
        <v>1595</v>
      </c>
      <c r="E43" s="2">
        <v>28.825559581260176</v>
      </c>
      <c r="F43" s="17">
        <v>34.04227360107059</v>
      </c>
      <c r="G43" s="2">
        <v>28.494517854928318</v>
      </c>
      <c r="H43" s="17">
        <v>28.245307095056052</v>
      </c>
      <c r="I43" s="17">
        <v>29.569529362768382</v>
      </c>
      <c r="J43" s="17">
        <v>29.30789970208879</v>
      </c>
      <c r="K43" s="10">
        <v>24.22102242596393</v>
      </c>
      <c r="L43" s="12">
        <v>19.358958039878782</v>
      </c>
      <c r="M43" s="10">
        <v>21.53297828027522</v>
      </c>
      <c r="N43" s="10">
        <v>32.435950886762967</v>
      </c>
      <c r="O43" s="30">
        <v>34.077342277087276</v>
      </c>
      <c r="P43" s="19">
        <v>25.442818416353038</v>
      </c>
      <c r="Q43" s="17">
        <v>26.005447208070752</v>
      </c>
    </row>
    <row r="44" spans="2:17">
      <c r="B44" s="1" t="s">
        <v>120</v>
      </c>
      <c r="C44" s="1" t="s">
        <v>180</v>
      </c>
      <c r="D44" s="1" t="s">
        <v>1585</v>
      </c>
      <c r="E44" s="2">
        <v>48.4905158129176</v>
      </c>
      <c r="F44" s="17">
        <v>47.765714463120077</v>
      </c>
      <c r="G44" s="2">
        <v>44.53899970216321</v>
      </c>
      <c r="H44" s="17">
        <v>50.753030044279477</v>
      </c>
      <c r="I44" s="17">
        <v>39.415095072866976</v>
      </c>
      <c r="J44" s="17">
        <v>44.310265143997178</v>
      </c>
      <c r="K44" s="10">
        <v>50.372487050484239</v>
      </c>
      <c r="L44" s="12">
        <v>32.836210522136007</v>
      </c>
      <c r="M44" s="10">
        <v>36.804386808826116</v>
      </c>
      <c r="N44" s="10">
        <v>43.986206280695008</v>
      </c>
      <c r="O44" s="30">
        <v>51.762154340842464</v>
      </c>
      <c r="P44" s="19">
        <v>43.244287471721677</v>
      </c>
      <c r="Q44" s="17">
        <v>41.406649835338882</v>
      </c>
    </row>
    <row r="45" spans="2:17">
      <c r="B45" s="1" t="s">
        <v>127</v>
      </c>
      <c r="C45" s="1" t="s">
        <v>182</v>
      </c>
      <c r="D45" s="1" t="s">
        <v>1595</v>
      </c>
      <c r="E45" s="2">
        <v>32.985237998608952</v>
      </c>
      <c r="F45" s="17">
        <v>35.473447237678037</v>
      </c>
      <c r="G45" s="2">
        <v>31.908995830233593</v>
      </c>
      <c r="H45" s="17">
        <v>17.966478157269336</v>
      </c>
      <c r="I45" s="17">
        <v>25.634939620468103</v>
      </c>
      <c r="J45" s="17">
        <v>30.623383240223465</v>
      </c>
      <c r="K45" s="10">
        <v>26.875097490280091</v>
      </c>
      <c r="L45" s="11">
        <v>19.065286298160302</v>
      </c>
      <c r="M45" s="11">
        <v>20.777700357074767</v>
      </c>
      <c r="N45" s="10">
        <v>30.031174647257274</v>
      </c>
      <c r="O45" s="30">
        <v>41.676888350668506</v>
      </c>
      <c r="P45" s="19">
        <v>27.356373521709461</v>
      </c>
      <c r="Q45" s="17">
        <v>26.379062713096474</v>
      </c>
    </row>
    <row r="46" spans="2:17">
      <c r="B46" s="1" t="s">
        <v>154</v>
      </c>
      <c r="C46" s="1" t="s">
        <v>184</v>
      </c>
      <c r="D46" s="1" t="s">
        <v>1595</v>
      </c>
      <c r="E46" s="2">
        <v>30.291522407270758</v>
      </c>
      <c r="F46" s="17">
        <v>29.252870556670331</v>
      </c>
      <c r="G46" s="2">
        <v>32.232737006704205</v>
      </c>
      <c r="H46" s="17">
        <v>36.556607557733599</v>
      </c>
      <c r="I46" s="17">
        <v>29.104737468274379</v>
      </c>
      <c r="J46" s="17">
        <v>34.087474115456239</v>
      </c>
      <c r="K46" s="10">
        <v>29.739238888062513</v>
      </c>
      <c r="L46" s="12">
        <v>23.388443774302438</v>
      </c>
      <c r="M46" s="10">
        <v>23.27511852807292</v>
      </c>
      <c r="N46" s="10">
        <v>30.319274395531895</v>
      </c>
      <c r="O46" s="30">
        <v>38.131594116600432</v>
      </c>
      <c r="P46" s="19">
        <v>20.512345796617105</v>
      </c>
      <c r="Q46" s="17">
        <v>27.659127257375506</v>
      </c>
    </row>
    <row r="47" spans="2:17">
      <c r="B47" s="1" t="s">
        <v>1688</v>
      </c>
      <c r="C47" s="1" t="s">
        <v>1689</v>
      </c>
      <c r="D47" s="1" t="s">
        <v>1595</v>
      </c>
      <c r="E47" s="2">
        <v>28.957535077088146</v>
      </c>
      <c r="F47" s="17">
        <v>32.518787123050274</v>
      </c>
      <c r="G47" s="2">
        <v>32.893329742615158</v>
      </c>
      <c r="H47" s="17">
        <v>36.212352508983642</v>
      </c>
      <c r="I47" s="17">
        <v>30.659219558620631</v>
      </c>
      <c r="J47" s="17">
        <v>34.087474115456239</v>
      </c>
      <c r="K47" s="10">
        <v>29.207450572319992</v>
      </c>
      <c r="L47" s="12">
        <v>21.816111419727484</v>
      </c>
      <c r="M47" s="10">
        <v>21.740359560596804</v>
      </c>
      <c r="N47" s="14" t="s">
        <v>1635</v>
      </c>
      <c r="O47" s="10" t="s">
        <v>1636</v>
      </c>
      <c r="P47" s="10" t="s">
        <v>1636</v>
      </c>
      <c r="Q47" s="17">
        <v>27.702904033440703</v>
      </c>
    </row>
    <row r="48" spans="2:17">
      <c r="B48" s="1" t="s">
        <v>133</v>
      </c>
      <c r="C48" s="1" t="s">
        <v>186</v>
      </c>
      <c r="D48" s="1" t="s">
        <v>1595</v>
      </c>
      <c r="E48" s="2">
        <v>29.57578966643861</v>
      </c>
      <c r="F48" s="2">
        <v>36.192100161463301</v>
      </c>
      <c r="G48" s="1" t="s">
        <v>1590</v>
      </c>
      <c r="H48" s="1" t="s">
        <v>1590</v>
      </c>
      <c r="I48" s="1" t="s">
        <v>1590</v>
      </c>
      <c r="J48" s="17">
        <v>33.078986097322598</v>
      </c>
      <c r="K48" s="10">
        <v>22.150479894951125</v>
      </c>
      <c r="L48" s="12">
        <v>22.587243507076508</v>
      </c>
      <c r="M48" s="10">
        <v>18.689695000989495</v>
      </c>
      <c r="N48" s="10">
        <v>31.320080341206303</v>
      </c>
      <c r="O48" s="30">
        <v>32.464411712157307</v>
      </c>
      <c r="P48" s="19">
        <v>25.60766492021768</v>
      </c>
      <c r="Q48" s="17">
        <v>26.005533301188368</v>
      </c>
    </row>
    <row r="49" spans="2:17">
      <c r="B49" s="1" t="s">
        <v>30</v>
      </c>
      <c r="C49" s="1" t="s">
        <v>189</v>
      </c>
      <c r="D49" s="1" t="s">
        <v>1595</v>
      </c>
      <c r="E49" s="2">
        <v>14.486276020786931</v>
      </c>
      <c r="F49" s="2">
        <v>17.105100208664147</v>
      </c>
      <c r="G49" s="2">
        <v>13.290319448234953</v>
      </c>
      <c r="H49" s="9">
        <v>13.233171380897822</v>
      </c>
      <c r="I49" s="1" t="s">
        <v>1590</v>
      </c>
      <c r="J49" s="17">
        <v>10.022071996028965</v>
      </c>
      <c r="K49" s="10">
        <v>10.063569871158403</v>
      </c>
      <c r="L49" s="12">
        <v>8.8935048805664323</v>
      </c>
      <c r="M49" s="10">
        <v>7.9843418311670362</v>
      </c>
      <c r="N49" s="10">
        <v>13.366996950086241</v>
      </c>
      <c r="O49" s="30">
        <v>16.224333981816315</v>
      </c>
      <c r="P49" s="19">
        <v>12.779510588048623</v>
      </c>
      <c r="Q49" s="17">
        <v>11.620704850584909</v>
      </c>
    </row>
    <row r="50" spans="2:17">
      <c r="B50" s="1" t="s">
        <v>60</v>
      </c>
      <c r="C50" s="1" t="s">
        <v>191</v>
      </c>
      <c r="D50" s="1" t="s">
        <v>1585</v>
      </c>
      <c r="E50" s="2">
        <v>36.746510357115703</v>
      </c>
      <c r="F50" s="2">
        <v>31.835460453099422</v>
      </c>
      <c r="G50" s="2">
        <v>31.579823368892008</v>
      </c>
      <c r="H50" s="1" t="s">
        <v>1590</v>
      </c>
      <c r="I50" s="2">
        <v>27.599850089236423</v>
      </c>
      <c r="J50" s="17">
        <v>25.598298411118449</v>
      </c>
      <c r="K50" s="10">
        <v>23.944995046070431</v>
      </c>
      <c r="L50" s="12">
        <v>26.669956541584138</v>
      </c>
      <c r="M50" s="10">
        <v>31.737372099944906</v>
      </c>
      <c r="N50" s="10">
        <v>32.497382611927286</v>
      </c>
      <c r="O50" s="30">
        <v>32.634121034028027</v>
      </c>
      <c r="P50" s="19">
        <v>32.667726929947172</v>
      </c>
      <c r="Q50" s="17">
        <v>28.196881105177859</v>
      </c>
    </row>
    <row r="51" spans="2:17">
      <c r="B51" s="1" t="s">
        <v>188</v>
      </c>
      <c r="C51" s="1" t="s">
        <v>193</v>
      </c>
      <c r="D51" s="1" t="s">
        <v>1595</v>
      </c>
      <c r="E51" s="2">
        <v>41.046128297780157</v>
      </c>
      <c r="F51" s="2">
        <v>34.246262761761066</v>
      </c>
      <c r="G51" s="2">
        <v>27.71324058546346</v>
      </c>
      <c r="H51" s="2">
        <v>30.420069128539254</v>
      </c>
      <c r="I51" s="2">
        <v>29.071998730964737</v>
      </c>
      <c r="J51" s="17">
        <v>25.147407646477586</v>
      </c>
      <c r="K51" s="10">
        <v>25.377635372797929</v>
      </c>
      <c r="L51" s="12">
        <v>26.227121085842825</v>
      </c>
      <c r="M51" s="10">
        <v>31.369046698398154</v>
      </c>
      <c r="N51" s="10">
        <v>31.104930174869281</v>
      </c>
      <c r="O51" s="30">
        <v>27.355190994281831</v>
      </c>
      <c r="P51" s="19">
        <v>35.241258633013231</v>
      </c>
      <c r="Q51" s="17">
        <v>28.234822483539691</v>
      </c>
    </row>
    <row r="52" spans="2:17">
      <c r="B52" s="1" t="s">
        <v>1608</v>
      </c>
      <c r="C52" s="1" t="s">
        <v>1609</v>
      </c>
      <c r="D52" s="1" t="s">
        <v>1595</v>
      </c>
      <c r="E52" s="2">
        <v>44.835520605923264</v>
      </c>
      <c r="F52" s="2">
        <v>39.363863338307873</v>
      </c>
      <c r="G52" s="2">
        <v>30.463675266684085</v>
      </c>
      <c r="H52" s="17">
        <v>34.341466883859987</v>
      </c>
      <c r="I52" s="17">
        <v>33.360111831543954</v>
      </c>
      <c r="J52" s="17">
        <v>28.447108242299759</v>
      </c>
      <c r="K52" s="10">
        <v>30.162781768643562</v>
      </c>
      <c r="L52" s="12">
        <v>27.272844699295685</v>
      </c>
      <c r="M52" s="10">
        <v>32.253731964899977</v>
      </c>
      <c r="N52" s="10">
        <v>33.972586694447401</v>
      </c>
      <c r="O52" s="30">
        <v>32.33651816557699</v>
      </c>
      <c r="P52" s="19">
        <v>35.973525945030907</v>
      </c>
      <c r="Q52" s="17">
        <v>31.215739494004794</v>
      </c>
    </row>
    <row r="53" spans="2:17">
      <c r="B53" s="1" t="s">
        <v>1610</v>
      </c>
      <c r="C53" s="1" t="s">
        <v>1611</v>
      </c>
      <c r="D53" s="1" t="s">
        <v>1595</v>
      </c>
      <c r="E53" s="2">
        <v>45.055275891078722</v>
      </c>
      <c r="F53" s="17">
        <v>35.688442164877493</v>
      </c>
      <c r="G53" s="2">
        <v>32.782799821383435</v>
      </c>
      <c r="H53" s="17">
        <v>21.631516150817252</v>
      </c>
      <c r="I53" s="17">
        <v>34.325204822146802</v>
      </c>
      <c r="J53" s="17">
        <v>28.611068520360803</v>
      </c>
      <c r="K53" s="10">
        <v>31.491989100812898</v>
      </c>
      <c r="L53" s="12">
        <v>21.965696541599467</v>
      </c>
      <c r="M53" s="10">
        <v>33.051889037626857</v>
      </c>
      <c r="N53" s="10">
        <v>35.836061913983364</v>
      </c>
      <c r="O53" s="30">
        <v>29.206120309704112</v>
      </c>
      <c r="P53" s="19">
        <v>34.941498561369251</v>
      </c>
      <c r="Q53" s="17">
        <v>29.805536119771435</v>
      </c>
    </row>
    <row r="54" spans="2:17">
      <c r="B54" s="1" t="s">
        <v>64</v>
      </c>
      <c r="C54" s="1" t="s">
        <v>125</v>
      </c>
      <c r="D54" s="1" t="s">
        <v>1612</v>
      </c>
      <c r="E54" s="2">
        <v>50.025052402388624</v>
      </c>
      <c r="F54" s="17">
        <v>40.961971062767169</v>
      </c>
      <c r="G54" s="2">
        <v>30.94443748139917</v>
      </c>
      <c r="H54" s="17">
        <v>37.429199618861972</v>
      </c>
      <c r="I54" s="17">
        <v>27.886434989588366</v>
      </c>
      <c r="J54" s="17">
        <v>26.658105221324476</v>
      </c>
      <c r="K54" s="10">
        <v>33.961312165639235</v>
      </c>
      <c r="L54" s="1" t="s">
        <v>1590</v>
      </c>
      <c r="M54" s="12">
        <v>43.287815259441842</v>
      </c>
      <c r="N54" s="1" t="s">
        <v>1590</v>
      </c>
      <c r="O54" s="30">
        <v>40.593026589595375</v>
      </c>
      <c r="P54" s="19">
        <v>45.886996745510288</v>
      </c>
      <c r="Q54" s="17">
        <v>35.065920431322837</v>
      </c>
    </row>
    <row r="55" spans="2:17">
      <c r="B55" s="1" t="s">
        <v>146</v>
      </c>
      <c r="C55" s="1" t="s">
        <v>197</v>
      </c>
      <c r="D55" s="1" t="s">
        <v>1585</v>
      </c>
      <c r="E55" s="2">
        <v>35.839201247584036</v>
      </c>
      <c r="F55" s="17">
        <v>41.043228923446875</v>
      </c>
      <c r="G55" s="2">
        <v>31.721769179253855</v>
      </c>
      <c r="H55" s="17">
        <v>33.572670706269562</v>
      </c>
      <c r="I55" s="17">
        <v>32.785895112521828</v>
      </c>
      <c r="J55" s="17">
        <v>32.79205561072019</v>
      </c>
      <c r="K55" s="10">
        <v>32.291113258026719</v>
      </c>
      <c r="L55" s="21">
        <v>17.804801190476191</v>
      </c>
      <c r="M55" s="11">
        <v>25.624159063863694</v>
      </c>
      <c r="N55" s="10">
        <v>33.177489310172334</v>
      </c>
      <c r="O55" s="30">
        <v>38.224149310035848</v>
      </c>
      <c r="P55" s="19">
        <v>32.21539579197573</v>
      </c>
      <c r="Q55" s="17">
        <v>29.999624474586881</v>
      </c>
    </row>
    <row r="56" spans="2:17">
      <c r="B56" s="1" t="s">
        <v>1633</v>
      </c>
      <c r="C56" s="1" t="s">
        <v>1634</v>
      </c>
      <c r="D56" s="1" t="s">
        <v>1585</v>
      </c>
      <c r="E56" s="2">
        <v>28.542270160792683</v>
      </c>
      <c r="F56" s="17">
        <v>27.090982393319663</v>
      </c>
      <c r="G56" s="2">
        <v>22.164088077494352</v>
      </c>
      <c r="H56" s="17">
        <v>20.280157158446386</v>
      </c>
      <c r="I56" s="17">
        <v>18.09626875433889</v>
      </c>
      <c r="J56" s="2">
        <v>18.639241430698831</v>
      </c>
      <c r="K56" s="10">
        <v>21.955415302171744</v>
      </c>
      <c r="L56" s="21">
        <v>17.978914255111285</v>
      </c>
      <c r="M56" s="11">
        <v>19.850614774421462</v>
      </c>
      <c r="N56" s="2">
        <v>20.545159791109786</v>
      </c>
      <c r="O56" s="30">
        <v>23.247494741020581</v>
      </c>
      <c r="P56" s="19">
        <v>23.491042108390872</v>
      </c>
      <c r="Q56" s="17">
        <v>20.295827793417033</v>
      </c>
    </row>
    <row r="57" spans="2:17">
      <c r="B57" s="1" t="s">
        <v>1690</v>
      </c>
      <c r="C57" s="1" t="s">
        <v>1691</v>
      </c>
      <c r="D57" s="1" t="s">
        <v>1585</v>
      </c>
      <c r="E57" s="2">
        <v>28.413308826795646</v>
      </c>
      <c r="F57" s="14" t="s">
        <v>1635</v>
      </c>
      <c r="G57" s="10" t="s">
        <v>1636</v>
      </c>
      <c r="H57" s="10" t="s">
        <v>1636</v>
      </c>
      <c r="I57" s="10" t="s">
        <v>1636</v>
      </c>
      <c r="J57" s="10" t="s">
        <v>1636</v>
      </c>
      <c r="K57" s="10" t="s">
        <v>1636</v>
      </c>
      <c r="L57" s="10" t="s">
        <v>1636</v>
      </c>
      <c r="M57" s="10" t="s">
        <v>1636</v>
      </c>
      <c r="N57" s="10" t="s">
        <v>1636</v>
      </c>
      <c r="O57" s="10" t="s">
        <v>1636</v>
      </c>
      <c r="P57" s="10" t="s">
        <v>1636</v>
      </c>
      <c r="Q57" s="17">
        <v>26.424377208919953</v>
      </c>
    </row>
    <row r="58" spans="2:17">
      <c r="B58" s="1" t="s">
        <v>1692</v>
      </c>
      <c r="C58" s="1" t="s">
        <v>1693</v>
      </c>
      <c r="D58" s="1" t="s">
        <v>1595</v>
      </c>
      <c r="E58" s="10">
        <v>20.66348792962874</v>
      </c>
      <c r="F58" s="14" t="s">
        <v>1635</v>
      </c>
      <c r="G58" s="10" t="s">
        <v>1636</v>
      </c>
      <c r="H58" s="10" t="s">
        <v>1636</v>
      </c>
      <c r="I58" s="10" t="s">
        <v>1636</v>
      </c>
      <c r="J58" s="10" t="s">
        <v>1636</v>
      </c>
      <c r="K58" s="10" t="s">
        <v>1636</v>
      </c>
      <c r="L58" s="10" t="s">
        <v>1636</v>
      </c>
      <c r="M58" s="10" t="s">
        <v>1636</v>
      </c>
      <c r="N58" s="10" t="s">
        <v>1636</v>
      </c>
      <c r="O58" s="10" t="s">
        <v>1636</v>
      </c>
      <c r="P58" s="10" t="s">
        <v>1636</v>
      </c>
      <c r="Q58" s="17">
        <v>19.217043774554728</v>
      </c>
    </row>
    <row r="59" spans="2:17">
      <c r="B59" s="1" t="s">
        <v>152</v>
      </c>
      <c r="C59" s="1" t="s">
        <v>1694</v>
      </c>
      <c r="D59" s="1" t="s">
        <v>1585</v>
      </c>
      <c r="E59" s="10" t="s">
        <v>1636</v>
      </c>
      <c r="F59" s="10" t="s">
        <v>1636</v>
      </c>
      <c r="G59" s="10" t="s">
        <v>1636</v>
      </c>
      <c r="H59" s="10" t="s">
        <v>1636</v>
      </c>
      <c r="I59" s="10" t="s">
        <v>1636</v>
      </c>
      <c r="J59" s="10" t="s">
        <v>1636</v>
      </c>
      <c r="K59" s="10" t="s">
        <v>1636</v>
      </c>
      <c r="L59" s="10" t="s">
        <v>1636</v>
      </c>
      <c r="M59" s="10" t="s">
        <v>1636</v>
      </c>
      <c r="N59" s="2">
        <v>51.489201096282166</v>
      </c>
      <c r="O59" s="30">
        <v>51.294194201343338</v>
      </c>
      <c r="P59" s="19">
        <v>48.758681453850386</v>
      </c>
      <c r="Q59" s="17">
        <v>42.669365450048801</v>
      </c>
    </row>
    <row r="60" spans="2:17">
      <c r="B60" s="1" t="s">
        <v>1637</v>
      </c>
      <c r="C60" s="1" t="s">
        <v>1695</v>
      </c>
      <c r="D60" s="1" t="s">
        <v>1585</v>
      </c>
      <c r="E60" s="10" t="s">
        <v>1636</v>
      </c>
      <c r="F60" s="10" t="s">
        <v>1636</v>
      </c>
      <c r="G60" s="10" t="s">
        <v>1636</v>
      </c>
      <c r="H60" s="10" t="s">
        <v>1636</v>
      </c>
      <c r="I60" s="10" t="s">
        <v>1636</v>
      </c>
      <c r="J60" s="10" t="s">
        <v>1636</v>
      </c>
      <c r="K60" s="10" t="s">
        <v>1636</v>
      </c>
      <c r="L60" s="10" t="s">
        <v>1636</v>
      </c>
      <c r="M60" s="10" t="s">
        <v>1636</v>
      </c>
      <c r="N60" s="2">
        <v>27.073661284263501</v>
      </c>
      <c r="O60" s="30">
        <v>26.674191128310145</v>
      </c>
      <c r="P60" s="19">
        <v>24.613898432850053</v>
      </c>
      <c r="Q60" s="17">
        <v>22.064143872150598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62"/>
  <sheetViews>
    <sheetView workbookViewId="0">
      <selection activeCell="B4" sqref="B4:Q4"/>
    </sheetView>
  </sheetViews>
  <sheetFormatPr defaultRowHeight="14.5"/>
  <cols>
    <col min="3" max="3" width="28.81640625" customWidth="1"/>
    <col min="4" max="4" width="11.54296875" customWidth="1"/>
    <col min="9" max="9" width="8.81640625" customWidth="1"/>
    <col min="17" max="17" width="23.1796875" customWidth="1"/>
  </cols>
  <sheetData>
    <row r="2" spans="2:17">
      <c r="B2" s="3"/>
      <c r="C2" s="3"/>
      <c r="D2" s="3"/>
      <c r="E2" s="94" t="s">
        <v>1696</v>
      </c>
      <c r="F2" s="95"/>
      <c r="G2" s="95"/>
      <c r="H2" s="95"/>
      <c r="I2" s="95"/>
      <c r="J2" s="95"/>
      <c r="K2" s="95"/>
      <c r="L2" s="95"/>
      <c r="M2" s="95"/>
      <c r="N2" s="95"/>
      <c r="O2" s="95"/>
      <c r="P2" s="95"/>
      <c r="Q2" s="96"/>
    </row>
    <row r="3" spans="2:17">
      <c r="B3" s="3"/>
      <c r="C3" s="4"/>
      <c r="D3" s="3"/>
      <c r="E3" s="54" t="s">
        <v>1565</v>
      </c>
      <c r="F3" s="54"/>
      <c r="G3" s="54"/>
      <c r="H3" s="54"/>
      <c r="I3" s="54"/>
      <c r="J3" s="54"/>
      <c r="K3" s="54"/>
      <c r="L3" s="54"/>
      <c r="M3" s="54"/>
      <c r="N3" s="54"/>
      <c r="O3" s="54"/>
      <c r="P3" s="97"/>
      <c r="Q3" s="7" t="s">
        <v>1565</v>
      </c>
    </row>
    <row r="4" spans="2:17">
      <c r="B4" s="137" t="s">
        <v>1</v>
      </c>
      <c r="C4" s="138" t="s">
        <v>1566</v>
      </c>
      <c r="D4" s="138" t="s">
        <v>1567</v>
      </c>
      <c r="E4" s="139" t="s">
        <v>1697</v>
      </c>
      <c r="F4" s="139" t="s">
        <v>1698</v>
      </c>
      <c r="G4" s="139" t="s">
        <v>1699</v>
      </c>
      <c r="H4" s="139" t="s">
        <v>1700</v>
      </c>
      <c r="I4" s="139" t="s">
        <v>1701</v>
      </c>
      <c r="J4" s="139" t="s">
        <v>1702</v>
      </c>
      <c r="K4" s="139" t="s">
        <v>1703</v>
      </c>
      <c r="L4" s="139" t="s">
        <v>1704</v>
      </c>
      <c r="M4" s="139" t="s">
        <v>1705</v>
      </c>
      <c r="N4" s="139" t="s">
        <v>1706</v>
      </c>
      <c r="O4" s="139" t="s">
        <v>1707</v>
      </c>
      <c r="P4" s="139" t="s">
        <v>1708</v>
      </c>
      <c r="Q4" s="160" t="s">
        <v>1709</v>
      </c>
    </row>
    <row r="5" spans="2:17">
      <c r="B5" s="80" t="s">
        <v>78</v>
      </c>
      <c r="C5" s="1" t="s">
        <v>1584</v>
      </c>
      <c r="D5" s="1" t="s">
        <v>1585</v>
      </c>
      <c r="E5" s="2" t="s">
        <v>1590</v>
      </c>
      <c r="F5" s="17">
        <v>46.642323058197896</v>
      </c>
      <c r="G5" s="2">
        <v>36.048443839682285</v>
      </c>
      <c r="H5" s="17">
        <v>38.33</v>
      </c>
      <c r="I5" s="17">
        <v>28.725910822624204</v>
      </c>
      <c r="J5" s="17">
        <v>33.799729384501596</v>
      </c>
      <c r="K5" s="10">
        <v>30.749485778651884</v>
      </c>
      <c r="L5" s="12">
        <v>37.498724266312195</v>
      </c>
      <c r="M5" s="10">
        <v>39.501404039907669</v>
      </c>
      <c r="N5" s="11">
        <v>25.48</v>
      </c>
      <c r="O5" s="10">
        <v>56.27</v>
      </c>
      <c r="P5" s="10">
        <v>47.684347327671091</v>
      </c>
      <c r="Q5" s="287">
        <v>33.275947328206136</v>
      </c>
    </row>
    <row r="6" spans="2:17">
      <c r="B6" s="80" t="s">
        <v>74</v>
      </c>
      <c r="C6" s="1" t="s">
        <v>1586</v>
      </c>
      <c r="D6" s="1" t="s">
        <v>1585</v>
      </c>
      <c r="E6" s="2">
        <v>67.319999999999993</v>
      </c>
      <c r="F6" s="17">
        <v>56.92247988077002</v>
      </c>
      <c r="G6" s="2">
        <v>47.593918099720938</v>
      </c>
      <c r="H6" s="17">
        <v>39.86</v>
      </c>
      <c r="I6" s="17">
        <v>41.101278754842227</v>
      </c>
      <c r="J6" s="17">
        <v>48.518149954927409</v>
      </c>
      <c r="K6" s="10">
        <v>48.090370832081497</v>
      </c>
      <c r="L6" s="12">
        <v>46.523267909406357</v>
      </c>
      <c r="M6" s="10">
        <v>46.454080701327833</v>
      </c>
      <c r="N6" s="11">
        <v>40.44</v>
      </c>
      <c r="O6" s="10">
        <v>44.71</v>
      </c>
      <c r="P6" s="10">
        <v>56.231336591418142</v>
      </c>
      <c r="Q6" s="287">
        <v>42.322953997525843</v>
      </c>
    </row>
    <row r="7" spans="2:17">
      <c r="B7" s="80" t="s">
        <v>58</v>
      </c>
      <c r="C7" s="1" t="s">
        <v>1587</v>
      </c>
      <c r="D7" s="1" t="s">
        <v>1585</v>
      </c>
      <c r="E7" s="2">
        <v>56.89</v>
      </c>
      <c r="F7" s="17">
        <v>48.895145369194132</v>
      </c>
      <c r="G7" s="2">
        <v>44.430153819501008</v>
      </c>
      <c r="H7" s="17">
        <v>37.5</v>
      </c>
      <c r="I7" s="17">
        <v>42.296636864618677</v>
      </c>
      <c r="J7" s="17">
        <v>36.021477114766462</v>
      </c>
      <c r="K7" s="10">
        <v>32.531183267305714</v>
      </c>
      <c r="L7" s="12">
        <v>32.591288997301945</v>
      </c>
      <c r="M7" s="10">
        <v>38.593211040401883</v>
      </c>
      <c r="N7" s="11">
        <v>34.86</v>
      </c>
      <c r="O7" s="10">
        <v>40.67</v>
      </c>
      <c r="P7" s="10">
        <v>45.317861417085275</v>
      </c>
      <c r="Q7" s="287">
        <v>35.568279447037696</v>
      </c>
    </row>
    <row r="8" spans="2:17">
      <c r="B8" s="80" t="s">
        <v>1588</v>
      </c>
      <c r="C8" s="1" t="s">
        <v>1710</v>
      </c>
      <c r="D8" s="1"/>
      <c r="E8" s="2" t="s">
        <v>1636</v>
      </c>
      <c r="F8" s="17" t="s">
        <v>1636</v>
      </c>
      <c r="G8" s="17" t="s">
        <v>1636</v>
      </c>
      <c r="H8" s="17" t="s">
        <v>1636</v>
      </c>
      <c r="I8" s="17" t="s">
        <v>1636</v>
      </c>
      <c r="J8" s="17" t="s">
        <v>1636</v>
      </c>
      <c r="K8" s="10" t="s">
        <v>1590</v>
      </c>
      <c r="L8" s="12">
        <v>48.487224807400345</v>
      </c>
      <c r="M8" s="10">
        <v>56.780179840684269</v>
      </c>
      <c r="N8" s="11">
        <v>49.3</v>
      </c>
      <c r="O8" s="10">
        <v>65.180000000000007</v>
      </c>
      <c r="P8" s="11" t="s">
        <v>1590</v>
      </c>
      <c r="Q8" s="287">
        <v>55.017565543544499</v>
      </c>
    </row>
    <row r="9" spans="2:17">
      <c r="B9" s="80" t="s">
        <v>34</v>
      </c>
      <c r="C9" s="1" t="s">
        <v>47</v>
      </c>
      <c r="D9" s="1" t="s">
        <v>1585</v>
      </c>
      <c r="E9" s="2">
        <v>40.08</v>
      </c>
      <c r="F9" s="17">
        <v>31.202512778479321</v>
      </c>
      <c r="G9" s="2">
        <v>33.380716947517463</v>
      </c>
      <c r="H9" s="17">
        <v>27.77</v>
      </c>
      <c r="I9" s="17">
        <v>25.068221010654455</v>
      </c>
      <c r="J9" s="17">
        <v>23.411026187717262</v>
      </c>
      <c r="K9" s="10">
        <v>26.251682212457098</v>
      </c>
      <c r="L9" s="12">
        <v>25.656756336186415</v>
      </c>
      <c r="M9" s="10">
        <v>31.309374919867484</v>
      </c>
      <c r="N9" s="11">
        <v>28.2</v>
      </c>
      <c r="O9" s="10">
        <v>37.39</v>
      </c>
      <c r="P9" s="10">
        <v>37.868563115461335</v>
      </c>
      <c r="Q9" s="287">
        <v>26.650191879354704</v>
      </c>
    </row>
    <row r="10" spans="2:17">
      <c r="B10" s="80" t="s">
        <v>13</v>
      </c>
      <c r="C10" s="1" t="s">
        <v>12</v>
      </c>
      <c r="D10" s="1" t="s">
        <v>1585</v>
      </c>
      <c r="E10" s="2">
        <v>46.98</v>
      </c>
      <c r="F10" s="2">
        <v>50.574526851796492</v>
      </c>
      <c r="G10" s="2">
        <v>43.829300457755885</v>
      </c>
      <c r="H10" s="17">
        <v>39.57</v>
      </c>
      <c r="I10" s="17">
        <v>33.733554883335735</v>
      </c>
      <c r="J10" s="17">
        <v>39.777274314407101</v>
      </c>
      <c r="K10" s="10">
        <v>39.244341199667211</v>
      </c>
      <c r="L10" s="12">
        <v>35.458127128431251</v>
      </c>
      <c r="M10" s="10">
        <v>39.791790482307412</v>
      </c>
      <c r="N10" s="11">
        <v>37.31</v>
      </c>
      <c r="O10" s="10">
        <v>38.130000000000003</v>
      </c>
      <c r="P10" s="10">
        <v>40.731606187561368</v>
      </c>
      <c r="Q10" s="287">
        <v>35.171962809131529</v>
      </c>
    </row>
    <row r="11" spans="2:17">
      <c r="B11" s="80" t="s">
        <v>1592</v>
      </c>
      <c r="C11" s="1" t="s">
        <v>23</v>
      </c>
      <c r="D11" s="1" t="s">
        <v>1585</v>
      </c>
      <c r="E11" s="2">
        <v>55.9</v>
      </c>
      <c r="F11" s="2">
        <v>40.713246585553442</v>
      </c>
      <c r="G11" s="2">
        <v>34.261799925747816</v>
      </c>
      <c r="H11" s="17">
        <v>33.76</v>
      </c>
      <c r="I11" s="17">
        <v>31.122746676942256</v>
      </c>
      <c r="J11" s="17">
        <v>27.498868134414835</v>
      </c>
      <c r="K11" s="10">
        <v>30.179998873407769</v>
      </c>
      <c r="L11" s="12">
        <v>28.886056288837569</v>
      </c>
      <c r="M11" s="10">
        <v>40.621647744392021</v>
      </c>
      <c r="N11" s="11">
        <v>31.6</v>
      </c>
      <c r="O11" s="10">
        <v>38.43</v>
      </c>
      <c r="P11" s="10">
        <v>39.114973748786134</v>
      </c>
      <c r="Q11" s="287">
        <v>31.326477003410936</v>
      </c>
    </row>
    <row r="12" spans="2:17">
      <c r="B12" s="80" t="s">
        <v>1682</v>
      </c>
      <c r="C12" s="1" t="s">
        <v>1711</v>
      </c>
      <c r="D12" s="1" t="s">
        <v>1585</v>
      </c>
      <c r="E12" s="2">
        <v>54.34</v>
      </c>
      <c r="F12" s="2">
        <v>42.492657362807236</v>
      </c>
      <c r="G12" s="2">
        <v>33.217743645584591</v>
      </c>
      <c r="H12" s="17">
        <v>30.29</v>
      </c>
      <c r="I12" s="17">
        <v>28.212443845117814</v>
      </c>
      <c r="J12" s="17">
        <v>21.899608806488992</v>
      </c>
      <c r="K12" s="10">
        <v>30.152097487700456</v>
      </c>
      <c r="L12" s="12">
        <v>30.662550870523013</v>
      </c>
      <c r="M12" s="10">
        <v>39.188637991064667</v>
      </c>
      <c r="N12" s="11">
        <v>29.99</v>
      </c>
      <c r="O12" s="10">
        <v>41.28</v>
      </c>
      <c r="P12" s="10">
        <v>39.518115416072462</v>
      </c>
      <c r="Q12" s="287">
        <v>30.540179518338544</v>
      </c>
    </row>
    <row r="13" spans="2:17">
      <c r="B13" s="80" t="s">
        <v>28</v>
      </c>
      <c r="C13" s="1" t="s">
        <v>27</v>
      </c>
      <c r="D13" s="1" t="s">
        <v>1585</v>
      </c>
      <c r="E13" s="2">
        <v>50.18</v>
      </c>
      <c r="F13" s="17">
        <v>35.842147164002853</v>
      </c>
      <c r="G13" s="2">
        <v>34.251931843491874</v>
      </c>
      <c r="H13" s="17">
        <v>32.020000000000003</v>
      </c>
      <c r="I13" s="17">
        <v>31.185051511817399</v>
      </c>
      <c r="J13" s="17">
        <v>28.05569338894189</v>
      </c>
      <c r="K13" s="10">
        <v>29.943278481724334</v>
      </c>
      <c r="L13" s="12">
        <v>30.220679645562218</v>
      </c>
      <c r="M13" s="10">
        <v>41.708814655817697</v>
      </c>
      <c r="N13" s="11">
        <v>29.86</v>
      </c>
      <c r="O13" s="10">
        <v>40.46</v>
      </c>
      <c r="P13" s="10">
        <v>42.564347927409997</v>
      </c>
      <c r="Q13" s="287">
        <v>30.906165984860696</v>
      </c>
    </row>
    <row r="14" spans="2:17">
      <c r="B14" s="80" t="s">
        <v>32</v>
      </c>
      <c r="C14" s="1" t="s">
        <v>31</v>
      </c>
      <c r="D14" s="1" t="s">
        <v>1585</v>
      </c>
      <c r="E14" s="2">
        <v>50.24</v>
      </c>
      <c r="F14" s="17">
        <v>39.726050065815762</v>
      </c>
      <c r="G14" s="2">
        <v>38.153716195141705</v>
      </c>
      <c r="H14" s="17">
        <v>35.31</v>
      </c>
      <c r="I14" s="17">
        <v>29.659938755055453</v>
      </c>
      <c r="J14" s="17">
        <v>28.49759830116086</v>
      </c>
      <c r="K14" s="10">
        <v>29.436190477980507</v>
      </c>
      <c r="L14" s="12">
        <v>29.369541128428843</v>
      </c>
      <c r="M14" s="10">
        <v>38.49777094076493</v>
      </c>
      <c r="N14" s="11">
        <v>28.22</v>
      </c>
      <c r="O14" s="10">
        <v>40.21</v>
      </c>
      <c r="P14" s="10">
        <v>43.783567804807753</v>
      </c>
      <c r="Q14" s="287">
        <v>31.2550670910138</v>
      </c>
    </row>
    <row r="15" spans="2:17">
      <c r="B15" s="80" t="s">
        <v>44</v>
      </c>
      <c r="C15" s="1" t="s">
        <v>1712</v>
      </c>
      <c r="D15" s="1" t="s">
        <v>1595</v>
      </c>
      <c r="E15" s="2">
        <v>40.6</v>
      </c>
      <c r="F15" s="2">
        <v>39.112186888498087</v>
      </c>
      <c r="G15" s="15" t="s">
        <v>1591</v>
      </c>
      <c r="H15" s="16" t="s">
        <v>1591</v>
      </c>
      <c r="I15" s="16" t="s">
        <v>1591</v>
      </c>
      <c r="J15" s="17">
        <v>30.484419150581893</v>
      </c>
      <c r="K15" s="10" t="s">
        <v>1590</v>
      </c>
      <c r="L15" s="12">
        <v>32.056038781586665</v>
      </c>
      <c r="M15" s="10">
        <v>26.116943278295725</v>
      </c>
      <c r="N15" s="11">
        <v>35.31</v>
      </c>
      <c r="O15" s="10">
        <v>40.46</v>
      </c>
      <c r="P15" s="10">
        <v>43.616794237260301</v>
      </c>
      <c r="Q15" s="287">
        <v>29.478509916047599</v>
      </c>
    </row>
    <row r="16" spans="2:17">
      <c r="B16" s="80" t="s">
        <v>102</v>
      </c>
      <c r="C16" s="1" t="s">
        <v>99</v>
      </c>
      <c r="D16" s="1" t="s">
        <v>1595</v>
      </c>
      <c r="E16" s="2">
        <v>41.76</v>
      </c>
      <c r="F16" s="17">
        <v>22.576786739511579</v>
      </c>
      <c r="G16" s="2">
        <v>28.561607683931733</v>
      </c>
      <c r="H16" s="17">
        <v>27.07</v>
      </c>
      <c r="I16" s="17">
        <v>28.378782769586586</v>
      </c>
      <c r="J16" s="17">
        <v>22.686838721299583</v>
      </c>
      <c r="K16" s="10">
        <v>24.853301242820795</v>
      </c>
      <c r="L16" s="12">
        <v>24.027891508708336</v>
      </c>
      <c r="M16" s="10">
        <v>31.144025379958425</v>
      </c>
      <c r="N16" s="11">
        <v>23.44</v>
      </c>
      <c r="O16" s="10">
        <v>35.840000000000003</v>
      </c>
      <c r="P16" s="10">
        <v>32.365303566568336</v>
      </c>
      <c r="Q16" s="287">
        <v>24.846078976897942</v>
      </c>
    </row>
    <row r="17" spans="2:17">
      <c r="B17" s="80" t="s">
        <v>97</v>
      </c>
      <c r="C17" s="1" t="s">
        <v>1596</v>
      </c>
      <c r="D17" s="1" t="s">
        <v>1585</v>
      </c>
      <c r="E17" s="2">
        <v>46.8</v>
      </c>
      <c r="F17" s="17">
        <v>34.519301879757812</v>
      </c>
      <c r="G17" s="2">
        <v>35.759230913955179</v>
      </c>
      <c r="H17" s="17">
        <v>30.32</v>
      </c>
      <c r="I17" s="17">
        <v>30.108453567710939</v>
      </c>
      <c r="J17" s="17">
        <v>28.44367112781249</v>
      </c>
      <c r="K17" s="10">
        <v>26.468735792737913</v>
      </c>
      <c r="L17" s="12">
        <v>28.676451750439298</v>
      </c>
      <c r="M17" s="10">
        <v>35.135018117458998</v>
      </c>
      <c r="N17" s="11">
        <v>32.08</v>
      </c>
      <c r="O17" s="10">
        <v>39.119999999999997</v>
      </c>
      <c r="P17" s="10">
        <v>39.932032881052166</v>
      </c>
      <c r="Q17" s="287">
        <v>29.533809962242042</v>
      </c>
    </row>
    <row r="18" spans="2:17">
      <c r="B18" s="80" t="s">
        <v>26</v>
      </c>
      <c r="C18" s="1" t="s">
        <v>96</v>
      </c>
      <c r="D18" s="1" t="s">
        <v>1585</v>
      </c>
      <c r="E18" s="2">
        <v>39.99</v>
      </c>
      <c r="F18" s="17">
        <v>35.986706177373193</v>
      </c>
      <c r="G18" s="2">
        <v>25.13837050974367</v>
      </c>
      <c r="H18" s="17">
        <v>27.49</v>
      </c>
      <c r="I18" s="17">
        <v>22.77412086514363</v>
      </c>
      <c r="J18" s="17">
        <v>24.264842717442161</v>
      </c>
      <c r="K18" s="10" t="s">
        <v>1590</v>
      </c>
      <c r="L18" s="12">
        <v>27.616962727014034</v>
      </c>
      <c r="M18" s="11" t="s">
        <v>1590</v>
      </c>
      <c r="N18" s="11">
        <v>28.74</v>
      </c>
      <c r="O18" s="10">
        <v>22.99</v>
      </c>
      <c r="P18" s="10">
        <v>34.931737239319681</v>
      </c>
      <c r="Q18" s="287">
        <v>25.223278400535161</v>
      </c>
    </row>
    <row r="19" spans="2:17">
      <c r="B19" s="80" t="s">
        <v>46</v>
      </c>
      <c r="C19" s="1" t="s">
        <v>101</v>
      </c>
      <c r="D19" s="1" t="s">
        <v>1585</v>
      </c>
      <c r="E19" s="2">
        <v>48.93</v>
      </c>
      <c r="F19" s="17">
        <v>34.645008268156424</v>
      </c>
      <c r="G19" s="2">
        <v>42.042429749200586</v>
      </c>
      <c r="H19" s="17">
        <v>34</v>
      </c>
      <c r="I19" s="17">
        <v>34.486355014068529</v>
      </c>
      <c r="J19" s="17">
        <v>34.236754091612958</v>
      </c>
      <c r="K19" s="10">
        <v>34.730052000228156</v>
      </c>
      <c r="L19" s="12">
        <v>33.3986576757096</v>
      </c>
      <c r="M19" s="10">
        <v>42.8011020398054</v>
      </c>
      <c r="N19" s="11">
        <v>37.619999999999997</v>
      </c>
      <c r="O19" s="10">
        <v>47.32</v>
      </c>
      <c r="P19" s="10">
        <v>50.46514872914954</v>
      </c>
      <c r="Q19" s="287">
        <v>34.413974298675015</v>
      </c>
    </row>
    <row r="20" spans="2:17">
      <c r="B20" s="80" t="s">
        <v>107</v>
      </c>
      <c r="C20" s="1" t="s">
        <v>104</v>
      </c>
      <c r="D20" s="1" t="s">
        <v>1585</v>
      </c>
      <c r="E20" s="2">
        <v>39.33</v>
      </c>
      <c r="F20" s="17">
        <v>37.564796245719876</v>
      </c>
      <c r="G20" s="2">
        <v>37.48775668448809</v>
      </c>
      <c r="H20" s="17">
        <v>33.07</v>
      </c>
      <c r="I20" s="17">
        <v>31.835027489689264</v>
      </c>
      <c r="J20" s="17" t="s">
        <v>1590</v>
      </c>
      <c r="K20" s="10">
        <v>12.614784306364081</v>
      </c>
      <c r="L20" s="12">
        <v>14.736028979547159</v>
      </c>
      <c r="M20" s="10">
        <v>35.141367369104664</v>
      </c>
      <c r="N20" s="11">
        <v>6.04</v>
      </c>
      <c r="O20" s="10">
        <v>33.4</v>
      </c>
      <c r="P20" s="10">
        <v>34.440019807880859</v>
      </c>
      <c r="Q20" s="287">
        <v>24.965819033457336</v>
      </c>
    </row>
    <row r="21" spans="2:17">
      <c r="B21" s="80" t="s">
        <v>84</v>
      </c>
      <c r="C21" s="1" t="s">
        <v>1597</v>
      </c>
      <c r="D21" s="1" t="s">
        <v>1585</v>
      </c>
      <c r="E21" s="2">
        <v>46.47</v>
      </c>
      <c r="F21" s="17">
        <v>38.545697579143393</v>
      </c>
      <c r="G21" s="2">
        <v>37.340601604283883</v>
      </c>
      <c r="H21" s="17">
        <v>23.74</v>
      </c>
      <c r="I21" s="17">
        <v>31.946683927431209</v>
      </c>
      <c r="J21" s="17">
        <v>31.854152531905942</v>
      </c>
      <c r="K21" s="10">
        <v>28.880727313685629</v>
      </c>
      <c r="L21" s="12">
        <v>30.957484880410085</v>
      </c>
      <c r="M21" s="10">
        <v>35.047527487976325</v>
      </c>
      <c r="N21" s="11">
        <v>30.96</v>
      </c>
      <c r="O21" s="10">
        <v>39.49</v>
      </c>
      <c r="P21" s="10">
        <v>41.269828340248665</v>
      </c>
      <c r="Q21" s="287">
        <v>30.196446015718674</v>
      </c>
    </row>
    <row r="22" spans="2:17">
      <c r="B22" s="80" t="s">
        <v>80</v>
      </c>
      <c r="C22" s="1" t="s">
        <v>109</v>
      </c>
      <c r="D22" s="1" t="s">
        <v>1585</v>
      </c>
      <c r="E22" s="2">
        <v>39.78</v>
      </c>
      <c r="F22" s="17">
        <v>33.15278450651769</v>
      </c>
      <c r="G22" s="2">
        <v>28.071875371357752</v>
      </c>
      <c r="H22" s="17">
        <v>22.42</v>
      </c>
      <c r="I22" s="17">
        <v>19.764702167036571</v>
      </c>
      <c r="J22" s="17">
        <v>21.412171610878378</v>
      </c>
      <c r="K22" s="10">
        <v>20.528523003602611</v>
      </c>
      <c r="L22" s="12">
        <v>20.685135887428597</v>
      </c>
      <c r="M22" s="10">
        <v>24.323237251758439</v>
      </c>
      <c r="N22" s="11">
        <v>25.34</v>
      </c>
      <c r="O22" s="10">
        <v>28.56</v>
      </c>
      <c r="P22" s="10">
        <v>32.162618745035374</v>
      </c>
      <c r="Q22" s="287">
        <v>22.924576019412115</v>
      </c>
    </row>
    <row r="23" spans="2:17">
      <c r="B23" s="80" t="s">
        <v>49</v>
      </c>
      <c r="C23" s="1" t="s">
        <v>111</v>
      </c>
      <c r="D23" s="1" t="s">
        <v>1585</v>
      </c>
      <c r="E23" s="2">
        <v>52.42</v>
      </c>
      <c r="F23" s="17">
        <v>46.352973409146244</v>
      </c>
      <c r="G23" s="2">
        <v>36.337496174513063</v>
      </c>
      <c r="H23" s="17">
        <v>39.51</v>
      </c>
      <c r="I23" s="17">
        <v>29.550199683777105</v>
      </c>
      <c r="J23" s="17">
        <v>34.246541404061013</v>
      </c>
      <c r="K23" s="10">
        <v>37.020592689935306</v>
      </c>
      <c r="L23" s="12">
        <v>33.382688887738119</v>
      </c>
      <c r="M23" s="10">
        <v>35.656094138550891</v>
      </c>
      <c r="N23" s="11">
        <v>30.89</v>
      </c>
      <c r="O23" s="10">
        <v>37.840000000000003</v>
      </c>
      <c r="P23" s="10">
        <v>41.407120857837064</v>
      </c>
      <c r="Q23" s="287">
        <v>32.959493775303009</v>
      </c>
    </row>
    <row r="24" spans="2:17">
      <c r="B24" s="80" t="s">
        <v>52</v>
      </c>
      <c r="C24" s="1" t="s">
        <v>1687</v>
      </c>
      <c r="D24" s="1" t="s">
        <v>1585</v>
      </c>
      <c r="E24" s="2" t="s">
        <v>1590</v>
      </c>
      <c r="F24" s="2" t="s">
        <v>1590</v>
      </c>
      <c r="G24" s="2">
        <v>42.650651463383561</v>
      </c>
      <c r="H24" s="17" t="s">
        <v>1590</v>
      </c>
      <c r="I24" s="17" t="s">
        <v>1590</v>
      </c>
      <c r="J24" s="17" t="s">
        <v>1590</v>
      </c>
      <c r="K24" s="10" t="s">
        <v>1590</v>
      </c>
      <c r="L24" s="12">
        <v>36.896306458247857</v>
      </c>
      <c r="M24" s="10">
        <v>38.58344992969424</v>
      </c>
      <c r="N24" s="11">
        <v>36.58</v>
      </c>
      <c r="O24" s="10">
        <v>45.11</v>
      </c>
      <c r="P24" s="10">
        <v>47.484891950247849</v>
      </c>
      <c r="Q24" s="287">
        <v>39.475894093984898</v>
      </c>
    </row>
    <row r="25" spans="2:17">
      <c r="B25" s="80" t="s">
        <v>1598</v>
      </c>
      <c r="C25" s="1" t="s">
        <v>115</v>
      </c>
      <c r="D25" s="1" t="s">
        <v>1585</v>
      </c>
      <c r="E25" s="2">
        <v>43.7</v>
      </c>
      <c r="F25" s="17">
        <v>39.775477764265368</v>
      </c>
      <c r="G25" s="2" t="s">
        <v>1590</v>
      </c>
      <c r="H25" s="17" t="s">
        <v>1590</v>
      </c>
      <c r="I25" s="17">
        <v>25.168805368608361</v>
      </c>
      <c r="J25" s="17">
        <v>27.672301250061484</v>
      </c>
      <c r="K25" s="10">
        <v>29.08793320567543</v>
      </c>
      <c r="L25" s="12">
        <v>27.462836700082033</v>
      </c>
      <c r="M25" s="10">
        <v>30.448031045431541</v>
      </c>
      <c r="N25" s="11">
        <v>32.81</v>
      </c>
      <c r="O25" s="10">
        <v>37.56</v>
      </c>
      <c r="P25" s="13">
        <v>10.658144569938877</v>
      </c>
      <c r="Q25" s="287">
        <v>26.477887101653486</v>
      </c>
    </row>
    <row r="26" spans="2:17">
      <c r="B26" s="80" t="s">
        <v>122</v>
      </c>
      <c r="C26" s="1" t="s">
        <v>117</v>
      </c>
      <c r="D26" s="1" t="s">
        <v>1585</v>
      </c>
      <c r="E26" s="2">
        <v>47.13</v>
      </c>
      <c r="F26" s="2" t="s">
        <v>1590</v>
      </c>
      <c r="G26" s="2">
        <v>32.310847191623509</v>
      </c>
      <c r="H26" s="17">
        <v>30.03</v>
      </c>
      <c r="I26" s="17">
        <v>29.276150460907374</v>
      </c>
      <c r="J26" s="17">
        <v>26.813753234396138</v>
      </c>
      <c r="K26" s="10">
        <v>29.407441959091123</v>
      </c>
      <c r="L26" s="12">
        <v>27.677922546797429</v>
      </c>
      <c r="M26" s="10">
        <v>28.64394108019739</v>
      </c>
      <c r="N26" s="11">
        <v>35.72</v>
      </c>
      <c r="O26" s="10">
        <v>43.7</v>
      </c>
      <c r="P26" s="10">
        <v>34.856770972473896</v>
      </c>
      <c r="Q26" s="287">
        <v>28.913012716143044</v>
      </c>
    </row>
    <row r="27" spans="2:17">
      <c r="B27" s="80" t="s">
        <v>135</v>
      </c>
      <c r="C27" s="1" t="s">
        <v>1713</v>
      </c>
      <c r="D27" s="1" t="s">
        <v>1585</v>
      </c>
      <c r="E27" s="2">
        <v>57.53</v>
      </c>
      <c r="F27" s="17">
        <v>49.487294126413943</v>
      </c>
      <c r="G27" s="2">
        <v>40.630306907904753</v>
      </c>
      <c r="H27" s="17">
        <v>36.43</v>
      </c>
      <c r="I27" s="17">
        <v>40.620166650596765</v>
      </c>
      <c r="J27" s="17">
        <v>44.753460717493624</v>
      </c>
      <c r="K27" s="29" t="s">
        <v>1685</v>
      </c>
      <c r="L27" s="11" t="s">
        <v>1636</v>
      </c>
      <c r="M27" s="11" t="s">
        <v>1636</v>
      </c>
      <c r="N27" s="11" t="s">
        <v>1636</v>
      </c>
      <c r="O27" s="10" t="s">
        <v>1636</v>
      </c>
      <c r="P27" s="10" t="s">
        <v>1636</v>
      </c>
      <c r="Q27" s="287">
        <v>34.169143300236001</v>
      </c>
    </row>
    <row r="28" spans="2:17">
      <c r="B28" s="80" t="s">
        <v>138</v>
      </c>
      <c r="C28" s="1" t="s">
        <v>1714</v>
      </c>
      <c r="D28" s="1" t="s">
        <v>1585</v>
      </c>
      <c r="E28" s="2">
        <v>61.2</v>
      </c>
      <c r="F28" s="17">
        <v>53.005552266237721</v>
      </c>
      <c r="G28" s="2">
        <v>42.097370541793389</v>
      </c>
      <c r="H28" s="17">
        <v>38.409999999999997</v>
      </c>
      <c r="I28" s="17">
        <v>37.898886179962901</v>
      </c>
      <c r="J28" s="17">
        <v>38.431079027897034</v>
      </c>
      <c r="K28" s="29" t="s">
        <v>1685</v>
      </c>
      <c r="L28" s="11" t="s">
        <v>1636</v>
      </c>
      <c r="M28" s="11" t="s">
        <v>1636</v>
      </c>
      <c r="N28" s="11" t="s">
        <v>1636</v>
      </c>
      <c r="O28" s="10" t="s">
        <v>1636</v>
      </c>
      <c r="P28" s="10" t="s">
        <v>1636</v>
      </c>
      <c r="Q28" s="287">
        <v>34.370981850910802</v>
      </c>
    </row>
    <row r="29" spans="2:17">
      <c r="B29" s="80" t="s">
        <v>141</v>
      </c>
      <c r="C29" s="1" t="s">
        <v>1715</v>
      </c>
      <c r="D29" s="1" t="s">
        <v>1585</v>
      </c>
      <c r="E29" s="2">
        <v>57.13</v>
      </c>
      <c r="F29" s="17">
        <v>54.73187706444962</v>
      </c>
      <c r="G29" s="2">
        <v>43.076094052423834</v>
      </c>
      <c r="H29" s="17">
        <v>38.32</v>
      </c>
      <c r="I29" s="17">
        <v>39.126567422127145</v>
      </c>
      <c r="J29" s="17">
        <v>38.30157423170315</v>
      </c>
      <c r="K29" s="29" t="s">
        <v>1685</v>
      </c>
      <c r="L29" s="11" t="s">
        <v>1636</v>
      </c>
      <c r="M29" s="11" t="s">
        <v>1636</v>
      </c>
      <c r="N29" s="11" t="s">
        <v>1636</v>
      </c>
      <c r="O29" s="10" t="s">
        <v>1636</v>
      </c>
      <c r="P29" s="10" t="s">
        <v>1636</v>
      </c>
      <c r="Q29" s="287">
        <v>34.325739138338697</v>
      </c>
    </row>
    <row r="30" spans="2:17">
      <c r="B30" s="80" t="s">
        <v>1599</v>
      </c>
      <c r="C30" s="1" t="s">
        <v>1716</v>
      </c>
      <c r="D30" s="1" t="s">
        <v>1585</v>
      </c>
      <c r="E30" s="2" t="s">
        <v>1636</v>
      </c>
      <c r="F30" s="2" t="s">
        <v>1636</v>
      </c>
      <c r="G30" s="2" t="s">
        <v>1636</v>
      </c>
      <c r="H30" s="2" t="s">
        <v>1636</v>
      </c>
      <c r="I30" s="2" t="s">
        <v>1636</v>
      </c>
      <c r="J30" s="2" t="s">
        <v>1636</v>
      </c>
      <c r="K30" s="10">
        <v>41.505477624545357</v>
      </c>
      <c r="L30" s="12">
        <v>39.461681994593967</v>
      </c>
      <c r="M30" s="10">
        <v>38.691059679336256</v>
      </c>
      <c r="N30" s="11">
        <v>38.880000000000003</v>
      </c>
      <c r="O30" s="10">
        <v>47.218156885302051</v>
      </c>
      <c r="P30" s="10">
        <v>49.01515668752117</v>
      </c>
      <c r="Q30" s="287">
        <v>43.427754650458702</v>
      </c>
    </row>
    <row r="31" spans="2:17">
      <c r="B31" s="80" t="s">
        <v>1601</v>
      </c>
      <c r="C31" s="1" t="s">
        <v>1717</v>
      </c>
      <c r="D31" s="1" t="s">
        <v>1585</v>
      </c>
      <c r="E31" s="2" t="s">
        <v>1636</v>
      </c>
      <c r="F31" s="2" t="s">
        <v>1636</v>
      </c>
      <c r="G31" s="2" t="s">
        <v>1636</v>
      </c>
      <c r="H31" s="2" t="s">
        <v>1636</v>
      </c>
      <c r="I31" s="2" t="s">
        <v>1636</v>
      </c>
      <c r="J31" s="2" t="s">
        <v>1636</v>
      </c>
      <c r="K31" s="10">
        <v>40.789656349136315</v>
      </c>
      <c r="L31" s="12">
        <v>36.09204436447002</v>
      </c>
      <c r="M31" s="10">
        <v>38.047638509502498</v>
      </c>
      <c r="N31" s="11">
        <v>43.45</v>
      </c>
      <c r="O31" s="10">
        <v>39.835305460243895</v>
      </c>
      <c r="P31" s="10">
        <v>47.053689817809783</v>
      </c>
      <c r="Q31" s="287">
        <v>41.807861868240401</v>
      </c>
    </row>
    <row r="32" spans="2:17">
      <c r="B32" s="80" t="s">
        <v>1603</v>
      </c>
      <c r="C32" s="1" t="s">
        <v>1718</v>
      </c>
      <c r="D32" s="1" t="s">
        <v>1585</v>
      </c>
      <c r="E32" s="2" t="s">
        <v>1636</v>
      </c>
      <c r="F32" s="2" t="s">
        <v>1636</v>
      </c>
      <c r="G32" s="2" t="s">
        <v>1636</v>
      </c>
      <c r="H32" s="2" t="s">
        <v>1636</v>
      </c>
      <c r="I32" s="2" t="s">
        <v>1636</v>
      </c>
      <c r="J32" s="2" t="s">
        <v>1636</v>
      </c>
      <c r="K32" s="10">
        <v>40.453396977949048</v>
      </c>
      <c r="L32" s="12">
        <v>39.762130917498361</v>
      </c>
      <c r="M32" s="10">
        <v>41.750884798101204</v>
      </c>
      <c r="N32" s="11">
        <v>41.71</v>
      </c>
      <c r="O32" s="10">
        <v>44.495228981138879</v>
      </c>
      <c r="P32" s="10">
        <v>48.360726618347336</v>
      </c>
      <c r="Q32" s="287">
        <v>43.727902503765399</v>
      </c>
    </row>
    <row r="33" spans="2:17">
      <c r="B33" s="80" t="s">
        <v>149</v>
      </c>
      <c r="C33" s="1" t="s">
        <v>148</v>
      </c>
      <c r="D33" s="1" t="s">
        <v>1585</v>
      </c>
      <c r="E33" s="2">
        <v>68.5</v>
      </c>
      <c r="F33" s="17">
        <v>55.560184924874328</v>
      </c>
      <c r="G33" s="2">
        <v>53.428955339901663</v>
      </c>
      <c r="H33" s="17">
        <v>42.68</v>
      </c>
      <c r="I33" s="17">
        <v>42.989580087917986</v>
      </c>
      <c r="J33" s="17">
        <v>46.808553221041997</v>
      </c>
      <c r="K33" s="10">
        <v>51.038735423306264</v>
      </c>
      <c r="L33" s="12">
        <v>39.180902343750468</v>
      </c>
      <c r="M33" s="10">
        <v>50.281516995685863</v>
      </c>
      <c r="N33" s="11">
        <v>46.33</v>
      </c>
      <c r="O33" s="10">
        <v>60.643964692342877</v>
      </c>
      <c r="P33" s="10">
        <v>58.423492850762649</v>
      </c>
      <c r="Q33" s="287">
        <v>44.650276726269851</v>
      </c>
    </row>
    <row r="34" spans="2:17">
      <c r="B34" s="80" t="s">
        <v>1605</v>
      </c>
      <c r="C34" s="1" t="s">
        <v>1606</v>
      </c>
      <c r="D34" s="1" t="s">
        <v>1585</v>
      </c>
      <c r="E34" s="2">
        <v>39.56</v>
      </c>
      <c r="F34" s="17">
        <v>34.22920725195678</v>
      </c>
      <c r="G34" s="2">
        <v>30.202084765063947</v>
      </c>
      <c r="H34" s="17">
        <v>26.82</v>
      </c>
      <c r="I34" s="17">
        <v>22.881780606337735</v>
      </c>
      <c r="J34" s="17">
        <v>22.413974693311108</v>
      </c>
      <c r="K34" s="10">
        <v>22.488100131406537</v>
      </c>
      <c r="L34" s="12">
        <v>23.433656334408653</v>
      </c>
      <c r="M34" s="10">
        <v>23.907151599100207</v>
      </c>
      <c r="N34" s="11">
        <v>28.22</v>
      </c>
      <c r="O34" s="10">
        <v>30.598299809570847</v>
      </c>
      <c r="P34" s="10">
        <v>33.845398138263882</v>
      </c>
      <c r="Q34" s="287">
        <v>24.548474866382925</v>
      </c>
    </row>
    <row r="35" spans="2:17">
      <c r="B35" s="80" t="s">
        <v>156</v>
      </c>
      <c r="C35" s="1" t="s">
        <v>144</v>
      </c>
      <c r="D35" s="1" t="s">
        <v>1585</v>
      </c>
      <c r="E35" s="2">
        <v>42.29</v>
      </c>
      <c r="F35" s="17">
        <v>34.881509821933925</v>
      </c>
      <c r="G35" s="2">
        <v>29.947722138313043</v>
      </c>
      <c r="H35" s="17">
        <v>25.34</v>
      </c>
      <c r="I35" s="17">
        <v>24.368080787037034</v>
      </c>
      <c r="J35" s="17">
        <v>25.227014886997356</v>
      </c>
      <c r="K35" s="10">
        <v>26.004432513605366</v>
      </c>
      <c r="L35" s="12">
        <v>24.789550321425324</v>
      </c>
      <c r="M35" s="10">
        <v>27.108898975906747</v>
      </c>
      <c r="N35" s="11">
        <v>29.07</v>
      </c>
      <c r="O35" s="10">
        <v>31.893742428147323</v>
      </c>
      <c r="P35" s="10">
        <v>31.796149038102595</v>
      </c>
      <c r="Q35" s="287">
        <v>25.57198981608148</v>
      </c>
    </row>
    <row r="36" spans="2:17">
      <c r="B36" s="80" t="s">
        <v>159</v>
      </c>
      <c r="C36" s="1" t="s">
        <v>147</v>
      </c>
      <c r="D36" s="1" t="s">
        <v>1585</v>
      </c>
      <c r="E36" s="2">
        <v>42.21</v>
      </c>
      <c r="F36" s="17">
        <v>29.399368217146609</v>
      </c>
      <c r="G36" s="2">
        <v>30.366757223860386</v>
      </c>
      <c r="H36" s="17">
        <v>25.47</v>
      </c>
      <c r="I36" s="17">
        <v>24.43177986111111</v>
      </c>
      <c r="J36" s="17">
        <v>23.915252564728586</v>
      </c>
      <c r="K36" s="10" t="s">
        <v>1590</v>
      </c>
      <c r="L36" s="12">
        <v>24.04021727951206</v>
      </c>
      <c r="M36" s="10">
        <v>24.084546479988266</v>
      </c>
      <c r="N36" s="11">
        <v>27.37</v>
      </c>
      <c r="O36" s="10">
        <v>31.728362615782451</v>
      </c>
      <c r="P36" s="10">
        <v>30.62731678499194</v>
      </c>
      <c r="Q36" s="287">
        <v>24.806357535781419</v>
      </c>
    </row>
    <row r="37" spans="2:17">
      <c r="B37" s="80" t="s">
        <v>162</v>
      </c>
      <c r="C37" s="1" t="s">
        <v>151</v>
      </c>
      <c r="D37" s="1" t="s">
        <v>1585</v>
      </c>
      <c r="E37" s="2">
        <v>41.54</v>
      </c>
      <c r="F37" s="17">
        <v>32.033830431863024</v>
      </c>
      <c r="G37" s="2">
        <v>26.403298536658902</v>
      </c>
      <c r="H37" s="17" t="s">
        <v>1591</v>
      </c>
      <c r="I37" s="17">
        <v>24.278902083333332</v>
      </c>
      <c r="J37" s="17">
        <v>25.118762656518868</v>
      </c>
      <c r="K37" s="10">
        <v>23.884404880791767</v>
      </c>
      <c r="L37" s="12">
        <v>22.564901517104914</v>
      </c>
      <c r="M37" s="10">
        <v>26.970036065898338</v>
      </c>
      <c r="N37" s="11">
        <v>24.99</v>
      </c>
      <c r="O37" s="10">
        <v>31.155264256102221</v>
      </c>
      <c r="P37" s="10">
        <v>30.833520440839131</v>
      </c>
      <c r="Q37" s="287">
        <v>24.500221923284197</v>
      </c>
    </row>
    <row r="38" spans="2:17">
      <c r="B38" s="80" t="s">
        <v>124</v>
      </c>
      <c r="C38" s="1" t="s">
        <v>1607</v>
      </c>
      <c r="D38" s="1" t="s">
        <v>1585</v>
      </c>
      <c r="E38" s="2">
        <v>56.08</v>
      </c>
      <c r="F38" s="17">
        <v>41.069021867017732</v>
      </c>
      <c r="G38" s="2">
        <v>37.239221641180485</v>
      </c>
      <c r="H38" s="17">
        <v>33.79</v>
      </c>
      <c r="I38" s="17">
        <v>34.846506395540771</v>
      </c>
      <c r="J38" s="17">
        <v>31.757251812247485</v>
      </c>
      <c r="K38" s="10">
        <v>31.992950583197999</v>
      </c>
      <c r="L38" s="12">
        <v>30.698056044461719</v>
      </c>
      <c r="M38" s="10">
        <v>34.616982489988459</v>
      </c>
      <c r="N38" s="11">
        <v>32.79</v>
      </c>
      <c r="O38" s="10">
        <v>34.274278964596249</v>
      </c>
      <c r="P38" s="10">
        <v>40.901996723423004</v>
      </c>
      <c r="Q38" s="287">
        <v>31.904079322819907</v>
      </c>
    </row>
    <row r="39" spans="2:17">
      <c r="B39" s="80" t="s">
        <v>143</v>
      </c>
      <c r="C39" s="1" t="s">
        <v>158</v>
      </c>
      <c r="D39" s="1" t="s">
        <v>1595</v>
      </c>
      <c r="E39" s="2">
        <v>35.11</v>
      </c>
      <c r="F39" s="17">
        <v>30.193133343265274</v>
      </c>
      <c r="G39" s="2">
        <v>23.460950731961873</v>
      </c>
      <c r="H39" s="17">
        <v>20.28</v>
      </c>
      <c r="I39" s="17">
        <v>18.097801203654992</v>
      </c>
      <c r="J39" s="17">
        <v>15.218207481682816</v>
      </c>
      <c r="K39" s="10">
        <v>19.576161591890799</v>
      </c>
      <c r="L39" s="12">
        <v>20.534479582393281</v>
      </c>
      <c r="M39" s="10">
        <v>22.726399910934155</v>
      </c>
      <c r="N39" s="11">
        <v>25.61</v>
      </c>
      <c r="O39" s="10">
        <v>27.861381316086021</v>
      </c>
      <c r="P39" s="10">
        <v>28.383444720247095</v>
      </c>
      <c r="Q39" s="287">
        <v>20.811267091453434</v>
      </c>
    </row>
    <row r="40" spans="2:17">
      <c r="B40" s="80" t="s">
        <v>95</v>
      </c>
      <c r="C40" s="1" t="s">
        <v>161</v>
      </c>
      <c r="D40" s="1" t="s">
        <v>1595</v>
      </c>
      <c r="E40" s="2">
        <v>35.46</v>
      </c>
      <c r="F40" s="17">
        <v>27.761250018627397</v>
      </c>
      <c r="G40" s="2">
        <v>23.257671636613264</v>
      </c>
      <c r="H40" s="17">
        <v>16.59</v>
      </c>
      <c r="I40" s="17">
        <v>15.870012036570667</v>
      </c>
      <c r="J40" s="17">
        <v>15.08951189159985</v>
      </c>
      <c r="K40" s="10">
        <v>18.615330354796725</v>
      </c>
      <c r="L40" s="12">
        <v>16.877650054004619</v>
      </c>
      <c r="M40" s="10">
        <v>18.378474696232519</v>
      </c>
      <c r="N40" s="11">
        <v>22.31</v>
      </c>
      <c r="O40" s="10">
        <v>25.643262505952375</v>
      </c>
      <c r="P40" s="10">
        <v>28.713989326846374</v>
      </c>
      <c r="Q40" s="287">
        <v>19.181118557790178</v>
      </c>
    </row>
    <row r="41" spans="2:17">
      <c r="B41" s="80" t="s">
        <v>175</v>
      </c>
      <c r="C41" s="1" t="s">
        <v>164</v>
      </c>
      <c r="D41" s="1" t="s">
        <v>1585</v>
      </c>
      <c r="E41" s="2" t="s">
        <v>1590</v>
      </c>
      <c r="F41" s="17">
        <v>46.344415657267135</v>
      </c>
      <c r="G41" s="2">
        <v>42.795859498801299</v>
      </c>
      <c r="H41" s="17">
        <v>35.4</v>
      </c>
      <c r="I41" s="17">
        <v>30.828164695895133</v>
      </c>
      <c r="J41" s="17">
        <v>35.477927491517512</v>
      </c>
      <c r="K41" s="10">
        <v>38.441826209380707</v>
      </c>
      <c r="L41" s="12">
        <v>32.721411356273357</v>
      </c>
      <c r="M41" s="10">
        <v>35.564111237572135</v>
      </c>
      <c r="N41" s="11">
        <v>38.99</v>
      </c>
      <c r="O41" s="10">
        <v>45.836020724158814</v>
      </c>
      <c r="P41" s="10">
        <v>46.979352494407344</v>
      </c>
      <c r="Q41" s="287">
        <v>33.959982522526168</v>
      </c>
    </row>
    <row r="42" spans="2:17">
      <c r="B42" s="80" t="s">
        <v>167</v>
      </c>
      <c r="C42" s="1" t="s">
        <v>174</v>
      </c>
      <c r="D42" s="1" t="s">
        <v>1595</v>
      </c>
      <c r="E42" s="2">
        <v>38.229999999999997</v>
      </c>
      <c r="F42" s="17">
        <v>34.287374730105569</v>
      </c>
      <c r="G42" s="2">
        <v>29.692268464354584</v>
      </c>
      <c r="H42" s="17">
        <v>23.95</v>
      </c>
      <c r="I42" s="17">
        <v>28.93197047813462</v>
      </c>
      <c r="J42" s="17">
        <v>24.094606605836166</v>
      </c>
      <c r="K42" s="10">
        <v>22.533023347398032</v>
      </c>
      <c r="L42" s="12">
        <v>19.334926396459995</v>
      </c>
      <c r="M42" s="10">
        <v>23.79737100591921</v>
      </c>
      <c r="N42" s="11">
        <v>25.47</v>
      </c>
      <c r="O42" s="10">
        <v>23.577026554997179</v>
      </c>
      <c r="P42" s="10">
        <v>27.083580758055749</v>
      </c>
      <c r="Q42" s="287">
        <v>23.27120575474143</v>
      </c>
    </row>
    <row r="43" spans="2:17">
      <c r="B43" s="80" t="s">
        <v>170</v>
      </c>
      <c r="C43" s="1" t="s">
        <v>177</v>
      </c>
      <c r="D43" s="1" t="s">
        <v>1595</v>
      </c>
      <c r="E43" s="2">
        <v>36.979999999999997</v>
      </c>
      <c r="F43" s="17">
        <v>34.957346139531587</v>
      </c>
      <c r="G43" s="2">
        <v>31.290233022696714</v>
      </c>
      <c r="H43" s="17">
        <v>23.19</v>
      </c>
      <c r="I43" s="17">
        <v>28.570380581171751</v>
      </c>
      <c r="J43" s="17">
        <v>24.478677393652664</v>
      </c>
      <c r="K43" s="10">
        <v>23.647676511954995</v>
      </c>
      <c r="L43" s="12">
        <v>21.356102407158353</v>
      </c>
      <c r="M43" s="10">
        <v>24.986018343197419</v>
      </c>
      <c r="N43" s="11">
        <v>22.89</v>
      </c>
      <c r="O43" s="10">
        <v>23.100243043704324</v>
      </c>
      <c r="P43" s="10">
        <v>27.816485057585062</v>
      </c>
      <c r="Q43" s="287">
        <v>23.43657928129733</v>
      </c>
    </row>
    <row r="44" spans="2:17">
      <c r="B44" s="80" t="s">
        <v>173</v>
      </c>
      <c r="C44" s="1" t="s">
        <v>179</v>
      </c>
      <c r="D44" s="1" t="s">
        <v>1595</v>
      </c>
      <c r="E44" s="2">
        <v>39.25</v>
      </c>
      <c r="F44" s="17">
        <v>33.377688779692249</v>
      </c>
      <c r="G44" s="2">
        <v>27.570515267170478</v>
      </c>
      <c r="H44" s="17">
        <v>23.31</v>
      </c>
      <c r="I44" s="17">
        <v>28.232684289735062</v>
      </c>
      <c r="J44" s="17">
        <v>25.355037810051641</v>
      </c>
      <c r="K44" s="10">
        <v>22.802397862165964</v>
      </c>
      <c r="L44" s="12">
        <v>20.549330470114889</v>
      </c>
      <c r="M44" s="10">
        <v>24.363199704144112</v>
      </c>
      <c r="N44" s="11">
        <v>24.01</v>
      </c>
      <c r="O44" s="10">
        <v>22.678486925587098</v>
      </c>
      <c r="P44" s="10">
        <v>24.504536871103991</v>
      </c>
      <c r="Q44" s="287">
        <v>22.910281153532996</v>
      </c>
    </row>
    <row r="45" spans="2:17">
      <c r="B45" s="80" t="s">
        <v>42</v>
      </c>
      <c r="C45" s="1" t="s">
        <v>168</v>
      </c>
      <c r="D45" s="1" t="s">
        <v>1595</v>
      </c>
      <c r="E45" s="2">
        <v>40.380000000000003</v>
      </c>
      <c r="F45" s="17">
        <v>32.834326524534205</v>
      </c>
      <c r="G45" s="2" t="s">
        <v>1590</v>
      </c>
      <c r="H45" s="17">
        <v>23.32</v>
      </c>
      <c r="I45" s="17">
        <v>26.179427121523897</v>
      </c>
      <c r="J45" s="17">
        <v>22.681768787905597</v>
      </c>
      <c r="K45" s="10">
        <v>22.851702474692157</v>
      </c>
      <c r="L45" s="12">
        <v>20.763227979943338</v>
      </c>
      <c r="M45" s="10">
        <v>24.123305557610358</v>
      </c>
      <c r="N45" s="11">
        <v>26.55</v>
      </c>
      <c r="O45" s="10">
        <v>27.596135776973682</v>
      </c>
      <c r="P45" s="10">
        <v>29.520302419653341</v>
      </c>
      <c r="Q45" s="287">
        <v>23.474197370842532</v>
      </c>
    </row>
    <row r="46" spans="2:17">
      <c r="B46" s="80" t="s">
        <v>120</v>
      </c>
      <c r="C46" s="1" t="s">
        <v>180</v>
      </c>
      <c r="D46" s="1" t="s">
        <v>1585</v>
      </c>
      <c r="E46" s="2">
        <v>70</v>
      </c>
      <c r="F46" s="17">
        <v>43.949582032507692</v>
      </c>
      <c r="G46" s="2">
        <v>47.294132936798874</v>
      </c>
      <c r="H46" s="17">
        <v>39.44</v>
      </c>
      <c r="I46" s="17">
        <v>64.902766583048333</v>
      </c>
      <c r="J46" s="17">
        <v>43.049970387897616</v>
      </c>
      <c r="K46" s="10">
        <v>41.532426980190401</v>
      </c>
      <c r="L46" s="12">
        <v>37.594416017283287</v>
      </c>
      <c r="M46" s="10">
        <v>45.75274571006311</v>
      </c>
      <c r="N46" s="11">
        <v>46.5</v>
      </c>
      <c r="O46" s="10">
        <v>41.513823827202351</v>
      </c>
      <c r="P46" s="10">
        <v>47.896973543143964</v>
      </c>
      <c r="Q46" s="287">
        <v>41.283445756314833</v>
      </c>
    </row>
    <row r="47" spans="2:17">
      <c r="B47" s="80" t="s">
        <v>127</v>
      </c>
      <c r="C47" s="1" t="s">
        <v>182</v>
      </c>
      <c r="D47" s="1" t="s">
        <v>1595</v>
      </c>
      <c r="E47" s="2">
        <v>43.65</v>
      </c>
      <c r="F47" s="17">
        <v>36.729837872734947</v>
      </c>
      <c r="G47" s="2">
        <v>33.675225784072985</v>
      </c>
      <c r="H47" s="17">
        <v>24.34</v>
      </c>
      <c r="I47" s="17">
        <v>32.212621759259257</v>
      </c>
      <c r="J47" s="17">
        <v>27.058812434121073</v>
      </c>
      <c r="K47" s="10">
        <v>25.676610336924583</v>
      </c>
      <c r="L47" s="12">
        <v>20.942132253086417</v>
      </c>
      <c r="M47" s="10">
        <v>29.102969550653214</v>
      </c>
      <c r="N47" s="11">
        <v>27.56</v>
      </c>
      <c r="O47" s="10">
        <v>26.37073377010308</v>
      </c>
      <c r="P47" s="10">
        <v>25.087631436584381</v>
      </c>
      <c r="Q47" s="287">
        <v>25.549476701821646</v>
      </c>
    </row>
    <row r="48" spans="2:17">
      <c r="B48" s="80" t="s">
        <v>154</v>
      </c>
      <c r="C48" s="1" t="s">
        <v>184</v>
      </c>
      <c r="D48" s="1" t="s">
        <v>1595</v>
      </c>
      <c r="E48" s="2">
        <v>39.74</v>
      </c>
      <c r="F48" s="17">
        <v>36.56609930732904</v>
      </c>
      <c r="G48" s="2">
        <v>32.873513738512031</v>
      </c>
      <c r="H48" s="17">
        <v>24.94</v>
      </c>
      <c r="I48" s="17">
        <v>32.355600486127393</v>
      </c>
      <c r="J48" s="17">
        <v>30.676255611263844</v>
      </c>
      <c r="K48" s="10">
        <v>27.533503972050791</v>
      </c>
      <c r="L48" s="12">
        <v>23.984552048768762</v>
      </c>
      <c r="M48" s="10">
        <v>28.871433145333757</v>
      </c>
      <c r="N48" s="11">
        <v>26.7</v>
      </c>
      <c r="O48" s="10">
        <v>25.141736036373356</v>
      </c>
      <c r="P48" s="10">
        <v>25.631933296936776</v>
      </c>
      <c r="Q48" s="287">
        <v>25.738560504095442</v>
      </c>
    </row>
    <row r="49" spans="2:17">
      <c r="B49" s="80" t="s">
        <v>1688</v>
      </c>
      <c r="C49" s="1" t="s">
        <v>1689</v>
      </c>
      <c r="D49" s="1" t="s">
        <v>1595</v>
      </c>
      <c r="E49" s="2">
        <v>39.979999999999997</v>
      </c>
      <c r="F49" s="17">
        <v>33.659831227188214</v>
      </c>
      <c r="G49" s="2">
        <v>29.49043809618383</v>
      </c>
      <c r="H49" s="17">
        <v>25.57</v>
      </c>
      <c r="I49" s="17">
        <v>30.567179983793338</v>
      </c>
      <c r="J49" s="17">
        <v>32.159871654457191</v>
      </c>
      <c r="K49" s="10">
        <v>28.017227900159345</v>
      </c>
      <c r="L49" s="12">
        <v>24.260602669958669</v>
      </c>
      <c r="M49" s="10">
        <v>28.456660443809241</v>
      </c>
      <c r="N49" s="11">
        <v>22.96</v>
      </c>
      <c r="O49" s="10">
        <v>23.735319976964803</v>
      </c>
      <c r="P49" s="10">
        <v>25.043988535410172</v>
      </c>
      <c r="Q49" s="287">
        <v>24.932831235374543</v>
      </c>
    </row>
    <row r="50" spans="2:17">
      <c r="B50" s="80" t="s">
        <v>133</v>
      </c>
      <c r="C50" s="1" t="s">
        <v>1719</v>
      </c>
      <c r="D50" s="1" t="s">
        <v>1595</v>
      </c>
      <c r="E50" s="2">
        <v>46.26</v>
      </c>
      <c r="F50" s="17">
        <v>25.109090444150443</v>
      </c>
      <c r="G50" s="2">
        <v>31.828319268602897</v>
      </c>
      <c r="H50" s="17" t="s">
        <v>1590</v>
      </c>
      <c r="I50" s="17" t="s">
        <v>1590</v>
      </c>
      <c r="J50" s="17">
        <v>23.886710627798347</v>
      </c>
      <c r="K50" s="10">
        <v>23.567365336940302</v>
      </c>
      <c r="L50" s="11" t="s">
        <v>1590</v>
      </c>
      <c r="M50" s="11" t="s">
        <v>1590</v>
      </c>
      <c r="N50" s="11" t="s">
        <v>1590</v>
      </c>
      <c r="O50" s="10">
        <v>24.637847143623723</v>
      </c>
      <c r="P50" s="10">
        <v>25.539746836070233</v>
      </c>
      <c r="Q50" s="287">
        <v>22.259184885980101</v>
      </c>
    </row>
    <row r="51" spans="2:17">
      <c r="B51" s="80" t="s">
        <v>30</v>
      </c>
      <c r="C51" s="1" t="s">
        <v>189</v>
      </c>
      <c r="D51" s="1" t="s">
        <v>1595</v>
      </c>
      <c r="E51" s="2">
        <v>24.81</v>
      </c>
      <c r="F51" s="17">
        <v>16.082906166220678</v>
      </c>
      <c r="G51" s="2">
        <v>13.783547725244599</v>
      </c>
      <c r="H51" s="17">
        <v>10.130000000000001</v>
      </c>
      <c r="I51" s="17">
        <v>9.7187935638205722</v>
      </c>
      <c r="J51" s="17">
        <v>8.3383805753363269</v>
      </c>
      <c r="K51" s="10">
        <v>8.9227034894650128</v>
      </c>
      <c r="L51" s="12">
        <v>7.3921665337611735</v>
      </c>
      <c r="M51" s="10">
        <v>11.060254574070367</v>
      </c>
      <c r="N51" s="11">
        <v>10.69</v>
      </c>
      <c r="O51" s="10">
        <v>14.254305422630244</v>
      </c>
      <c r="P51" s="10">
        <v>13.084006997694066</v>
      </c>
      <c r="Q51" s="287">
        <v>10.749362215997621</v>
      </c>
    </row>
    <row r="52" spans="2:17">
      <c r="B52" s="80" t="s">
        <v>60</v>
      </c>
      <c r="C52" s="1" t="s">
        <v>191</v>
      </c>
      <c r="D52" s="1" t="s">
        <v>1585</v>
      </c>
      <c r="E52" s="2">
        <v>40.82</v>
      </c>
      <c r="F52" s="17">
        <v>33.329381934621424</v>
      </c>
      <c r="G52" s="2">
        <v>32.965542415300177</v>
      </c>
      <c r="H52" s="17">
        <v>29.28</v>
      </c>
      <c r="I52" s="17">
        <v>29.016694177571935</v>
      </c>
      <c r="J52" s="17">
        <v>37.472643751443208</v>
      </c>
      <c r="K52" s="10">
        <v>31.337963492959801</v>
      </c>
      <c r="L52" s="12">
        <v>30.767404954849003</v>
      </c>
      <c r="M52" s="10">
        <v>36.103393654232342</v>
      </c>
      <c r="N52" s="11">
        <v>34.03</v>
      </c>
      <c r="O52" s="10">
        <v>34.474269766893627</v>
      </c>
      <c r="P52" s="10">
        <v>36.128257313713462</v>
      </c>
      <c r="Q52" s="287">
        <v>29.415102480964904</v>
      </c>
    </row>
    <row r="53" spans="2:17">
      <c r="B53" s="80" t="s">
        <v>188</v>
      </c>
      <c r="C53" s="1" t="s">
        <v>193</v>
      </c>
      <c r="D53" s="1" t="s">
        <v>1595</v>
      </c>
      <c r="E53" s="2">
        <v>40.68</v>
      </c>
      <c r="F53" s="17">
        <v>39.433974932367256</v>
      </c>
      <c r="G53" s="2">
        <v>37.449769797016771</v>
      </c>
      <c r="H53" s="17">
        <v>30.87</v>
      </c>
      <c r="I53" s="17">
        <v>25.864318703581571</v>
      </c>
      <c r="J53" s="17">
        <v>27.743679152631717</v>
      </c>
      <c r="K53" s="10">
        <v>26.886952783413271</v>
      </c>
      <c r="L53" s="12">
        <v>29.276365797189872</v>
      </c>
      <c r="M53" s="10">
        <v>35.092974135384004</v>
      </c>
      <c r="N53" s="11">
        <v>33.01</v>
      </c>
      <c r="O53" s="10">
        <v>36.506892776298244</v>
      </c>
      <c r="P53" s="10">
        <v>39.988566026495761</v>
      </c>
      <c r="Q53" s="287">
        <v>29.203253322567441</v>
      </c>
    </row>
    <row r="54" spans="2:17">
      <c r="B54" s="80" t="s">
        <v>1608</v>
      </c>
      <c r="C54" s="1" t="s">
        <v>1609</v>
      </c>
      <c r="D54" s="1" t="s">
        <v>1595</v>
      </c>
      <c r="E54" s="2">
        <v>43.09</v>
      </c>
      <c r="F54" s="17">
        <v>39.540347605930208</v>
      </c>
      <c r="G54" s="2">
        <v>41.222783722835956</v>
      </c>
      <c r="H54" s="17">
        <v>32.130000000000003</v>
      </c>
      <c r="I54" s="17">
        <v>28.503364408090487</v>
      </c>
      <c r="J54" s="17">
        <v>28.537368586116543</v>
      </c>
      <c r="K54" s="10">
        <v>29.473714591586671</v>
      </c>
      <c r="L54" s="12">
        <v>27.273782528166951</v>
      </c>
      <c r="M54" s="10">
        <v>40.844817373316616</v>
      </c>
      <c r="N54" s="11">
        <v>34.909999999999997</v>
      </c>
      <c r="O54" s="10">
        <v>45.934913683208514</v>
      </c>
      <c r="P54" s="10">
        <v>42.363533282060679</v>
      </c>
      <c r="Q54" s="287">
        <v>31.452285369145173</v>
      </c>
    </row>
    <row r="55" spans="2:17">
      <c r="B55" s="80" t="s">
        <v>1610</v>
      </c>
      <c r="C55" s="1" t="s">
        <v>1611</v>
      </c>
      <c r="D55" s="1" t="s">
        <v>1595</v>
      </c>
      <c r="E55" s="2">
        <v>46.17</v>
      </c>
      <c r="F55" s="17">
        <v>39.183795963961309</v>
      </c>
      <c r="G55" s="2">
        <v>38.481281405668838</v>
      </c>
      <c r="H55" s="17">
        <v>32.07</v>
      </c>
      <c r="I55" s="17">
        <v>27.775490160521343</v>
      </c>
      <c r="J55" s="17">
        <v>27.399863598970079</v>
      </c>
      <c r="K55" s="10">
        <v>29.484568187364516</v>
      </c>
      <c r="L55" s="12">
        <v>33.383466584348241</v>
      </c>
      <c r="M55" s="10">
        <v>38.686954940757289</v>
      </c>
      <c r="N55" s="11">
        <v>34.770000000000003</v>
      </c>
      <c r="O55" s="10">
        <v>40.489342943945843</v>
      </c>
      <c r="P55" s="10">
        <v>39.005679517721042</v>
      </c>
      <c r="Q55" s="287">
        <v>30.950282139486234</v>
      </c>
    </row>
    <row r="56" spans="2:17">
      <c r="B56" s="80" t="s">
        <v>1720</v>
      </c>
      <c r="C56" s="1" t="s">
        <v>1721</v>
      </c>
      <c r="D56" s="1" t="s">
        <v>1595</v>
      </c>
      <c r="E56" s="2">
        <v>41.93</v>
      </c>
      <c r="F56" s="17">
        <v>39.021913321917971</v>
      </c>
      <c r="G56" s="2">
        <v>36.934583083446199</v>
      </c>
      <c r="H56" s="17">
        <v>32.909999999999997</v>
      </c>
      <c r="I56" s="17">
        <v>30.280842876990182</v>
      </c>
      <c r="J56" s="17">
        <v>26.659212030846732</v>
      </c>
      <c r="K56" s="14" t="s">
        <v>1635</v>
      </c>
      <c r="L56" s="11" t="s">
        <v>1636</v>
      </c>
      <c r="M56" s="11" t="s">
        <v>1636</v>
      </c>
      <c r="N56" s="11" t="s">
        <v>1636</v>
      </c>
      <c r="O56" s="10" t="s">
        <v>1636</v>
      </c>
      <c r="P56" s="10" t="s">
        <v>1636</v>
      </c>
      <c r="Q56" s="287">
        <v>26.343097534210902</v>
      </c>
    </row>
    <row r="57" spans="2:17">
      <c r="B57" s="80" t="s">
        <v>64</v>
      </c>
      <c r="C57" s="1" t="s">
        <v>125</v>
      </c>
      <c r="D57" s="1" t="s">
        <v>1612</v>
      </c>
      <c r="E57" s="2">
        <v>46.38</v>
      </c>
      <c r="F57" s="17">
        <v>48.215275779858267</v>
      </c>
      <c r="G57" s="2">
        <v>42.632907097062152</v>
      </c>
      <c r="H57" s="17">
        <v>30.93</v>
      </c>
      <c r="I57" s="17" t="s">
        <v>1590</v>
      </c>
      <c r="J57" s="17">
        <v>41.484006018054906</v>
      </c>
      <c r="K57" s="10">
        <v>33.076461394052828</v>
      </c>
      <c r="L57" s="12">
        <v>32.920189607319472</v>
      </c>
      <c r="M57" s="10">
        <v>34.693026378306875</v>
      </c>
      <c r="N57" s="11">
        <v>44.16</v>
      </c>
      <c r="O57" s="10">
        <v>35.634690135522298</v>
      </c>
      <c r="P57" s="10">
        <v>52.172373755685499</v>
      </c>
      <c r="Q57" s="287">
        <v>34.981824476754568</v>
      </c>
    </row>
    <row r="58" spans="2:17">
      <c r="B58" s="80" t="s">
        <v>146</v>
      </c>
      <c r="C58" s="1" t="s">
        <v>197</v>
      </c>
      <c r="D58" s="1" t="s">
        <v>1585</v>
      </c>
      <c r="E58" s="2">
        <v>44.4</v>
      </c>
      <c r="F58" s="17">
        <v>31.429822324821604</v>
      </c>
      <c r="G58" s="2">
        <v>32.043636877320644</v>
      </c>
      <c r="H58" s="17">
        <v>27.35</v>
      </c>
      <c r="I58" s="17">
        <v>31.744187150299769</v>
      </c>
      <c r="J58" s="17">
        <v>28.957455311928459</v>
      </c>
      <c r="K58" s="10">
        <v>27.498360160023804</v>
      </c>
      <c r="L58" s="12">
        <v>25.988868256539462</v>
      </c>
      <c r="M58" s="10">
        <v>31.902658044490977</v>
      </c>
      <c r="N58" s="11">
        <v>28.78</v>
      </c>
      <c r="O58" s="10">
        <v>34.891965342698931</v>
      </c>
      <c r="P58" s="10">
        <v>34.388279523457932</v>
      </c>
      <c r="Q58" s="287">
        <v>27.504704391889664</v>
      </c>
    </row>
    <row r="59" spans="2:17">
      <c r="B59" s="80" t="s">
        <v>1633</v>
      </c>
      <c r="C59" s="1" t="s">
        <v>1634</v>
      </c>
      <c r="D59" s="1" t="s">
        <v>1585</v>
      </c>
      <c r="E59" s="10" t="s">
        <v>1636</v>
      </c>
      <c r="F59" s="10" t="s">
        <v>1636</v>
      </c>
      <c r="G59" s="10" t="s">
        <v>1636</v>
      </c>
      <c r="H59" s="10" t="s">
        <v>1636</v>
      </c>
      <c r="I59" s="10" t="s">
        <v>1636</v>
      </c>
      <c r="J59" s="10" t="s">
        <v>1636</v>
      </c>
      <c r="K59" s="10">
        <v>20.344804528214294</v>
      </c>
      <c r="L59" s="12">
        <v>12.514541910632865</v>
      </c>
      <c r="M59" s="2">
        <v>20.18316423717209</v>
      </c>
      <c r="N59" s="1">
        <v>24.39</v>
      </c>
      <c r="O59" s="2">
        <v>20.672965884692328</v>
      </c>
      <c r="P59" s="2">
        <v>26.518548641412291</v>
      </c>
      <c r="Q59" s="287">
        <v>19.076279809850064</v>
      </c>
    </row>
    <row r="60" spans="2:17">
      <c r="B60" s="80"/>
      <c r="C60" s="1" t="s">
        <v>1722</v>
      </c>
      <c r="D60" s="1" t="s">
        <v>1595</v>
      </c>
      <c r="E60" s="1">
        <v>27.23</v>
      </c>
      <c r="F60" s="10" t="s">
        <v>1636</v>
      </c>
      <c r="G60" s="10" t="s">
        <v>1636</v>
      </c>
      <c r="H60" s="10" t="s">
        <v>1636</v>
      </c>
      <c r="I60" s="10" t="s">
        <v>1636</v>
      </c>
      <c r="J60" s="10" t="s">
        <v>1636</v>
      </c>
      <c r="K60" s="10" t="s">
        <v>1636</v>
      </c>
      <c r="L60" s="10" t="s">
        <v>1636</v>
      </c>
      <c r="M60" s="10" t="s">
        <v>1636</v>
      </c>
      <c r="N60" s="10" t="s">
        <v>1636</v>
      </c>
      <c r="O60" s="10" t="s">
        <v>1636</v>
      </c>
      <c r="P60" s="10" t="s">
        <v>1636</v>
      </c>
      <c r="Q60" s="287" t="s">
        <v>1636</v>
      </c>
    </row>
    <row r="61" spans="2:17">
      <c r="B61" s="80" t="s">
        <v>1690</v>
      </c>
      <c r="C61" s="1" t="s">
        <v>1723</v>
      </c>
      <c r="D61" s="1" t="s">
        <v>1585</v>
      </c>
      <c r="E61" s="10" t="s">
        <v>1636</v>
      </c>
      <c r="F61" s="10" t="s">
        <v>1636</v>
      </c>
      <c r="G61" s="10" t="s">
        <v>1636</v>
      </c>
      <c r="H61" s="10" t="s">
        <v>1636</v>
      </c>
      <c r="I61" s="10" t="s">
        <v>1636</v>
      </c>
      <c r="J61" s="10" t="s">
        <v>1636</v>
      </c>
      <c r="K61" s="10" t="s">
        <v>1636</v>
      </c>
      <c r="L61" s="21">
        <v>23.395776043136358</v>
      </c>
      <c r="M61" s="9">
        <v>22.199343571761872</v>
      </c>
      <c r="N61" s="1">
        <v>26.15</v>
      </c>
      <c r="O61" s="2">
        <v>27.6367905742568</v>
      </c>
      <c r="P61" s="2">
        <v>28.00350331274117</v>
      </c>
      <c r="Q61" s="287">
        <v>24.8165720128763</v>
      </c>
    </row>
    <row r="62" spans="2:17">
      <c r="B62" s="157" t="s">
        <v>1692</v>
      </c>
      <c r="C62" s="158" t="s">
        <v>1724</v>
      </c>
      <c r="D62" s="158" t="s">
        <v>1595</v>
      </c>
      <c r="E62" s="100" t="s">
        <v>1636</v>
      </c>
      <c r="F62" s="100" t="s">
        <v>1636</v>
      </c>
      <c r="G62" s="100" t="s">
        <v>1636</v>
      </c>
      <c r="H62" s="100" t="s">
        <v>1636</v>
      </c>
      <c r="I62" s="100" t="s">
        <v>1636</v>
      </c>
      <c r="J62" s="100" t="s">
        <v>1636</v>
      </c>
      <c r="K62" s="100" t="s">
        <v>1636</v>
      </c>
      <c r="L62" s="159">
        <v>15.891830478879523</v>
      </c>
      <c r="M62" s="291" t="s">
        <v>1590</v>
      </c>
      <c r="N62" s="158">
        <v>19.23</v>
      </c>
      <c r="O62" s="288">
        <v>22.942381974418986</v>
      </c>
      <c r="P62" s="288">
        <v>21.536895021586201</v>
      </c>
      <c r="Q62" s="289">
        <v>18.493260096061501</v>
      </c>
    </row>
  </sheetData>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4"/>
  <sheetViews>
    <sheetView workbookViewId="0">
      <selection activeCell="C4" sqref="C4"/>
    </sheetView>
  </sheetViews>
  <sheetFormatPr defaultRowHeight="14.5"/>
  <cols>
    <col min="3" max="3" width="12.453125" customWidth="1"/>
    <col min="4" max="4" width="11.54296875" customWidth="1"/>
    <col min="9" max="9" width="8.81640625" customWidth="1"/>
    <col min="17" max="17" width="23.1796875" customWidth="1"/>
  </cols>
  <sheetData>
    <row r="2" spans="2:17">
      <c r="B2" s="3"/>
      <c r="C2" s="3"/>
      <c r="D2" s="3"/>
      <c r="E2" s="101" t="s">
        <v>1725</v>
      </c>
      <c r="F2" s="101"/>
      <c r="G2" s="101"/>
      <c r="H2" s="101"/>
      <c r="I2" s="101"/>
      <c r="J2" s="101"/>
      <c r="K2" s="101"/>
      <c r="L2" s="101"/>
      <c r="M2" s="101"/>
      <c r="N2" s="101"/>
      <c r="O2" s="101"/>
      <c r="P2" s="101"/>
      <c r="Q2" s="101"/>
    </row>
    <row r="3" spans="2:17">
      <c r="B3" s="3"/>
      <c r="C3" s="54"/>
      <c r="D3" s="3"/>
      <c r="E3" s="54" t="s">
        <v>1565</v>
      </c>
      <c r="F3" s="54"/>
      <c r="G3" s="54"/>
      <c r="H3" s="54"/>
      <c r="I3" s="54"/>
      <c r="J3" s="54"/>
      <c r="K3" s="54"/>
      <c r="L3" s="54"/>
      <c r="M3" s="54"/>
      <c r="N3" s="54"/>
      <c r="O3" s="54"/>
      <c r="P3" s="54"/>
      <c r="Q3" s="7" t="s">
        <v>1565</v>
      </c>
    </row>
    <row r="4" spans="2:17">
      <c r="B4" s="137" t="s">
        <v>1</v>
      </c>
      <c r="C4" s="138" t="s">
        <v>1566</v>
      </c>
      <c r="D4" s="138" t="s">
        <v>1567</v>
      </c>
      <c r="E4" s="139" t="s">
        <v>1726</v>
      </c>
      <c r="F4" s="139" t="s">
        <v>1727</v>
      </c>
      <c r="G4" s="139" t="s">
        <v>1728</v>
      </c>
      <c r="H4" s="139" t="s">
        <v>1729</v>
      </c>
      <c r="I4" s="139" t="s">
        <v>1730</v>
      </c>
      <c r="J4" s="139" t="s">
        <v>1731</v>
      </c>
      <c r="K4" s="139" t="s">
        <v>1732</v>
      </c>
      <c r="L4" s="139" t="s">
        <v>1733</v>
      </c>
      <c r="M4" s="139" t="s">
        <v>1734</v>
      </c>
      <c r="N4" s="139" t="s">
        <v>1735</v>
      </c>
      <c r="O4" s="139" t="s">
        <v>1736</v>
      </c>
      <c r="P4" s="139" t="s">
        <v>1737</v>
      </c>
      <c r="Q4" s="160" t="s">
        <v>1738</v>
      </c>
    </row>
    <row r="5" spans="2:17">
      <c r="B5" s="80" t="s">
        <v>78</v>
      </c>
      <c r="C5" s="1" t="s">
        <v>1584</v>
      </c>
      <c r="D5" s="1" t="s">
        <v>1585</v>
      </c>
      <c r="E5" s="2">
        <v>39.619999999999997</v>
      </c>
      <c r="F5" s="24" t="s">
        <v>1590</v>
      </c>
      <c r="G5" s="2">
        <v>48.11</v>
      </c>
      <c r="H5" s="2">
        <v>33.58</v>
      </c>
      <c r="I5" s="2">
        <v>34.07</v>
      </c>
      <c r="J5" s="2">
        <v>33.86</v>
      </c>
      <c r="K5" s="24" t="s">
        <v>1590</v>
      </c>
      <c r="L5" s="2">
        <v>37.090000000000003</v>
      </c>
      <c r="M5" s="2">
        <v>38.22</v>
      </c>
      <c r="N5" s="2">
        <v>38.5</v>
      </c>
      <c r="O5" s="2">
        <v>41.4</v>
      </c>
      <c r="P5" s="2">
        <v>56.73</v>
      </c>
      <c r="Q5" s="287">
        <v>36.908560000000001</v>
      </c>
    </row>
    <row r="6" spans="2:17">
      <c r="B6" s="80" t="s">
        <v>74</v>
      </c>
      <c r="C6" s="1" t="s">
        <v>1586</v>
      </c>
      <c r="D6" s="1" t="s">
        <v>1585</v>
      </c>
      <c r="E6" s="2">
        <v>45</v>
      </c>
      <c r="F6" s="24" t="s">
        <v>1590</v>
      </c>
      <c r="G6" s="2">
        <v>35.92</v>
      </c>
      <c r="H6" s="2">
        <v>44.97</v>
      </c>
      <c r="I6" s="2">
        <v>53.53</v>
      </c>
      <c r="J6" s="15" t="s">
        <v>1591</v>
      </c>
      <c r="K6" s="2">
        <v>45.09</v>
      </c>
      <c r="L6" s="24" t="s">
        <v>1590</v>
      </c>
      <c r="M6" s="24" t="s">
        <v>1590</v>
      </c>
      <c r="N6" s="2">
        <v>46.58</v>
      </c>
      <c r="O6" s="2">
        <v>54.04</v>
      </c>
      <c r="P6" s="2">
        <v>61.42</v>
      </c>
      <c r="Q6" s="287">
        <v>40.01</v>
      </c>
    </row>
    <row r="7" spans="2:17">
      <c r="B7" s="80" t="s">
        <v>58</v>
      </c>
      <c r="C7" s="1" t="s">
        <v>1739</v>
      </c>
      <c r="D7" s="1" t="s">
        <v>1585</v>
      </c>
      <c r="E7" s="2">
        <v>49.97</v>
      </c>
      <c r="F7" s="2">
        <v>39.729999999999997</v>
      </c>
      <c r="G7" s="2">
        <v>45.27</v>
      </c>
      <c r="H7" s="2">
        <v>43.93</v>
      </c>
      <c r="I7" s="2">
        <v>43.78</v>
      </c>
      <c r="J7" s="2">
        <v>37.24</v>
      </c>
      <c r="K7" s="2">
        <v>34.659999999999997</v>
      </c>
      <c r="L7" s="2">
        <v>36.159999999999997</v>
      </c>
      <c r="M7" s="2">
        <v>50.33</v>
      </c>
      <c r="N7" s="2">
        <v>51.18</v>
      </c>
      <c r="O7" s="24" t="s">
        <v>1590</v>
      </c>
      <c r="P7" s="2">
        <v>57.69</v>
      </c>
      <c r="Q7" s="287">
        <v>40.976800000000004</v>
      </c>
    </row>
    <row r="8" spans="2:17">
      <c r="B8" s="80" t="s">
        <v>34</v>
      </c>
      <c r="C8" s="1" t="s">
        <v>47</v>
      </c>
      <c r="D8" s="1" t="s">
        <v>1585</v>
      </c>
      <c r="E8" s="2">
        <v>34.99</v>
      </c>
      <c r="F8" s="2">
        <v>29.49</v>
      </c>
      <c r="G8" s="2">
        <v>30.07</v>
      </c>
      <c r="H8" s="2">
        <v>31.43</v>
      </c>
      <c r="I8" s="2">
        <v>30.59</v>
      </c>
      <c r="J8" s="2">
        <v>26.57</v>
      </c>
      <c r="K8" s="24" t="s">
        <v>1590</v>
      </c>
      <c r="L8" s="2">
        <v>36.369999999999997</v>
      </c>
      <c r="M8" s="2">
        <v>32.479999999999997</v>
      </c>
      <c r="N8" s="2">
        <v>31.81</v>
      </c>
      <c r="O8" s="2">
        <v>39.46</v>
      </c>
      <c r="P8" s="2">
        <v>42.31</v>
      </c>
      <c r="Q8" s="287">
        <v>30.574945454545457</v>
      </c>
    </row>
    <row r="9" spans="2:17">
      <c r="B9" s="80" t="s">
        <v>13</v>
      </c>
      <c r="C9" s="1" t="s">
        <v>12</v>
      </c>
      <c r="D9" s="1" t="s">
        <v>1585</v>
      </c>
      <c r="E9" s="24" t="s">
        <v>1590</v>
      </c>
      <c r="F9" s="2">
        <v>35.020000000000003</v>
      </c>
      <c r="G9" s="2">
        <v>42</v>
      </c>
      <c r="H9" s="2">
        <v>40.229999999999997</v>
      </c>
      <c r="I9" s="2">
        <v>43.2</v>
      </c>
      <c r="J9" s="2">
        <v>34.729999999999997</v>
      </c>
      <c r="K9" s="15" t="s">
        <v>1591</v>
      </c>
      <c r="L9" s="2">
        <v>38.03</v>
      </c>
      <c r="M9" s="2">
        <v>44.37</v>
      </c>
      <c r="N9" s="2">
        <v>45.05</v>
      </c>
      <c r="O9" s="2">
        <v>46.05</v>
      </c>
      <c r="P9" s="2">
        <v>47.16</v>
      </c>
      <c r="Q9" s="287">
        <v>38.257280000000002</v>
      </c>
    </row>
    <row r="10" spans="2:17">
      <c r="B10" s="80" t="s">
        <v>1592</v>
      </c>
      <c r="C10" s="1" t="s">
        <v>23</v>
      </c>
      <c r="D10" s="1" t="s">
        <v>1585</v>
      </c>
      <c r="E10" s="2">
        <v>39.17</v>
      </c>
      <c r="F10" s="2">
        <v>28.57</v>
      </c>
      <c r="G10" s="2">
        <v>32.64</v>
      </c>
      <c r="H10" s="2">
        <v>31.48</v>
      </c>
      <c r="I10" s="2">
        <v>33.950000000000003</v>
      </c>
      <c r="J10" s="15" t="s">
        <v>1591</v>
      </c>
      <c r="K10" s="2">
        <v>28.03</v>
      </c>
      <c r="L10" s="2">
        <v>30.59</v>
      </c>
      <c r="M10" s="2">
        <v>32.54</v>
      </c>
      <c r="N10" s="2">
        <v>37.479999999999997</v>
      </c>
      <c r="O10" s="2">
        <v>37.25</v>
      </c>
      <c r="P10" s="2">
        <v>45.36</v>
      </c>
      <c r="Q10" s="287">
        <v>31.535927272727278</v>
      </c>
    </row>
    <row r="11" spans="2:17">
      <c r="B11" s="80" t="s">
        <v>1682</v>
      </c>
      <c r="C11" s="1" t="s">
        <v>1711</v>
      </c>
      <c r="D11" s="1" t="s">
        <v>1585</v>
      </c>
      <c r="E11" s="2">
        <v>42.21</v>
      </c>
      <c r="F11" s="2">
        <v>32.770000000000003</v>
      </c>
      <c r="G11" s="2">
        <v>33.43</v>
      </c>
      <c r="H11" s="2">
        <v>34.07</v>
      </c>
      <c r="I11" s="2">
        <v>33.54</v>
      </c>
      <c r="J11" s="2">
        <v>27.22</v>
      </c>
      <c r="K11" s="2">
        <v>27.52</v>
      </c>
      <c r="L11" s="2">
        <v>29.98</v>
      </c>
      <c r="M11" s="2">
        <v>35.47</v>
      </c>
      <c r="N11" s="2">
        <v>41.05</v>
      </c>
      <c r="O11" s="2">
        <v>41.64</v>
      </c>
      <c r="P11" s="2">
        <v>53.38</v>
      </c>
      <c r="Q11" s="287">
        <v>33.141466666666666</v>
      </c>
    </row>
    <row r="12" spans="2:17">
      <c r="B12" s="80" t="s">
        <v>28</v>
      </c>
      <c r="C12" s="1" t="s">
        <v>27</v>
      </c>
      <c r="D12" s="1" t="s">
        <v>1585</v>
      </c>
      <c r="E12" s="2">
        <v>38.159999999999997</v>
      </c>
      <c r="F12" s="24" t="s">
        <v>1590</v>
      </c>
      <c r="G12" s="2">
        <v>33.82</v>
      </c>
      <c r="H12" s="2">
        <v>37.46</v>
      </c>
      <c r="I12" s="2">
        <v>35.619999999999997</v>
      </c>
      <c r="J12" s="24" t="s">
        <v>1590</v>
      </c>
      <c r="K12" s="2">
        <v>27.58</v>
      </c>
      <c r="L12" s="2">
        <v>28.17</v>
      </c>
      <c r="M12" s="2">
        <v>35.51</v>
      </c>
      <c r="N12" s="2">
        <v>37.83</v>
      </c>
      <c r="O12" s="2">
        <v>40.46</v>
      </c>
      <c r="P12" s="2">
        <v>43.44</v>
      </c>
      <c r="Q12" s="287">
        <v>32.940599999999996</v>
      </c>
    </row>
    <row r="13" spans="2:17">
      <c r="B13" s="80" t="s">
        <v>32</v>
      </c>
      <c r="C13" s="1" t="s">
        <v>31</v>
      </c>
      <c r="D13" s="1" t="s">
        <v>1585</v>
      </c>
      <c r="E13" s="2">
        <v>37.36</v>
      </c>
      <c r="F13" s="2">
        <v>32.96</v>
      </c>
      <c r="G13" s="2">
        <v>33.36</v>
      </c>
      <c r="H13" s="2">
        <v>37.04</v>
      </c>
      <c r="I13" s="2">
        <v>33.369999999999997</v>
      </c>
      <c r="J13" s="2">
        <v>32.74</v>
      </c>
      <c r="K13" s="2">
        <v>22.05</v>
      </c>
      <c r="L13" s="2">
        <v>28.94</v>
      </c>
      <c r="M13" s="2">
        <v>29.62</v>
      </c>
      <c r="N13" s="2">
        <v>34.700000000000003</v>
      </c>
      <c r="O13" s="24" t="s">
        <v>1590</v>
      </c>
      <c r="P13" s="2">
        <v>38.5</v>
      </c>
      <c r="Q13" s="287">
        <v>30.162618181818186</v>
      </c>
    </row>
    <row r="14" spans="2:17">
      <c r="B14" s="80" t="s">
        <v>44</v>
      </c>
      <c r="C14" s="1" t="s">
        <v>43</v>
      </c>
      <c r="D14" s="1" t="s">
        <v>1595</v>
      </c>
      <c r="E14" s="24" t="s">
        <v>1590</v>
      </c>
      <c r="F14" s="2">
        <v>66.8</v>
      </c>
      <c r="G14" s="24" t="s">
        <v>1590</v>
      </c>
      <c r="H14" s="2">
        <v>50.89</v>
      </c>
      <c r="I14" s="2">
        <v>26.5</v>
      </c>
      <c r="J14" s="2">
        <v>27.55</v>
      </c>
      <c r="K14" s="2">
        <v>32.24</v>
      </c>
      <c r="L14" s="2">
        <v>28.25</v>
      </c>
      <c r="M14" s="2">
        <v>31.29</v>
      </c>
      <c r="N14" s="2">
        <v>27.61</v>
      </c>
      <c r="O14" s="2">
        <v>40.51</v>
      </c>
      <c r="P14" s="2">
        <v>44.46</v>
      </c>
      <c r="Q14" s="287">
        <v>34.601199999999999</v>
      </c>
    </row>
    <row r="15" spans="2:17">
      <c r="B15" s="80" t="s">
        <v>102</v>
      </c>
      <c r="C15" s="1" t="s">
        <v>99</v>
      </c>
      <c r="D15" s="1" t="s">
        <v>1595</v>
      </c>
      <c r="E15" s="2">
        <v>30.49</v>
      </c>
      <c r="F15" s="2">
        <v>29.14</v>
      </c>
      <c r="G15" s="2">
        <v>35.409999999999997</v>
      </c>
      <c r="H15" s="2">
        <v>31.57</v>
      </c>
      <c r="I15" s="2">
        <v>29.24</v>
      </c>
      <c r="J15" s="2">
        <v>27.77</v>
      </c>
      <c r="K15" s="2">
        <v>19.29</v>
      </c>
      <c r="L15" s="2">
        <v>22.54</v>
      </c>
      <c r="M15" s="2">
        <v>28.87</v>
      </c>
      <c r="N15" s="2">
        <v>34.97</v>
      </c>
      <c r="O15" s="2">
        <v>38.04</v>
      </c>
      <c r="P15" s="2">
        <v>36.299999999999997</v>
      </c>
      <c r="Q15" s="287">
        <v>27.878299999999999</v>
      </c>
    </row>
    <row r="16" spans="2:17">
      <c r="B16" s="80" t="s">
        <v>97</v>
      </c>
      <c r="C16" s="1" t="s">
        <v>1596</v>
      </c>
      <c r="D16" s="1" t="s">
        <v>1585</v>
      </c>
      <c r="E16" s="2">
        <v>39.06</v>
      </c>
      <c r="F16" s="2">
        <v>30.07</v>
      </c>
      <c r="G16" s="2">
        <v>31.4</v>
      </c>
      <c r="H16" s="2">
        <v>35.229999999999997</v>
      </c>
      <c r="I16" s="2">
        <v>33.28</v>
      </c>
      <c r="J16" s="2">
        <v>26.91</v>
      </c>
      <c r="K16" s="2">
        <v>29.24</v>
      </c>
      <c r="L16" s="2">
        <v>28.76</v>
      </c>
      <c r="M16" s="2">
        <v>37.96</v>
      </c>
      <c r="N16" s="2">
        <v>33.89</v>
      </c>
      <c r="O16" s="2">
        <v>45.06</v>
      </c>
      <c r="P16" s="2">
        <v>42.67</v>
      </c>
      <c r="Q16" s="287">
        <v>31.70396666666667</v>
      </c>
    </row>
    <row r="17" spans="2:17">
      <c r="B17" s="80" t="s">
        <v>26</v>
      </c>
      <c r="C17" s="1" t="s">
        <v>96</v>
      </c>
      <c r="D17" s="1" t="s">
        <v>1585</v>
      </c>
      <c r="E17" s="2">
        <v>39.31</v>
      </c>
      <c r="F17" s="2">
        <v>29.83</v>
      </c>
      <c r="G17" s="24" t="s">
        <v>1590</v>
      </c>
      <c r="H17" s="2">
        <v>19.05</v>
      </c>
      <c r="I17" s="2">
        <v>27.87</v>
      </c>
      <c r="J17" s="2">
        <v>23.74</v>
      </c>
      <c r="K17" s="2">
        <v>27.47</v>
      </c>
      <c r="L17" s="2">
        <v>28.34</v>
      </c>
      <c r="M17" s="2">
        <v>31.29</v>
      </c>
      <c r="N17" s="2">
        <v>28.64</v>
      </c>
      <c r="O17" s="2">
        <v>34.06</v>
      </c>
      <c r="P17" s="2">
        <v>45.57</v>
      </c>
      <c r="Q17" s="287">
        <v>28.032400000000003</v>
      </c>
    </row>
    <row r="18" spans="2:17">
      <c r="B18" s="80" t="s">
        <v>46</v>
      </c>
      <c r="C18" s="1" t="s">
        <v>101</v>
      </c>
      <c r="D18" s="1" t="s">
        <v>1585</v>
      </c>
      <c r="E18" s="2">
        <v>44.7</v>
      </c>
      <c r="F18" s="2">
        <v>34.729999999999997</v>
      </c>
      <c r="G18" s="10">
        <v>37.49</v>
      </c>
      <c r="H18" s="2">
        <v>36.85</v>
      </c>
      <c r="I18" s="2">
        <v>40.83</v>
      </c>
      <c r="J18" s="2">
        <v>38.5</v>
      </c>
      <c r="K18" s="2">
        <v>39.58</v>
      </c>
      <c r="L18" s="2">
        <v>33.92</v>
      </c>
      <c r="M18" s="2">
        <v>37.46</v>
      </c>
      <c r="N18" s="2">
        <v>40.07</v>
      </c>
      <c r="O18" s="2">
        <v>49.96</v>
      </c>
      <c r="P18" s="2">
        <v>41.75</v>
      </c>
      <c r="Q18" s="287">
        <v>36.481066666666663</v>
      </c>
    </row>
    <row r="19" spans="2:17">
      <c r="B19" s="80" t="s">
        <v>107</v>
      </c>
      <c r="C19" s="1" t="s">
        <v>104</v>
      </c>
      <c r="D19" s="1" t="s">
        <v>1585</v>
      </c>
      <c r="E19" s="2">
        <v>42.58</v>
      </c>
      <c r="F19" s="2">
        <v>33.619999999999997</v>
      </c>
      <c r="G19" s="2">
        <v>39.4</v>
      </c>
      <c r="H19" s="2">
        <v>34.79</v>
      </c>
      <c r="I19" s="2">
        <v>32.840000000000003</v>
      </c>
      <c r="J19" s="2">
        <v>30.51</v>
      </c>
      <c r="K19" s="2">
        <v>29.39</v>
      </c>
      <c r="L19" s="2">
        <v>26.99</v>
      </c>
      <c r="M19" s="2">
        <v>34.630000000000003</v>
      </c>
      <c r="N19" s="2">
        <v>38.76</v>
      </c>
      <c r="O19" s="2">
        <v>38.47</v>
      </c>
      <c r="P19" s="2">
        <v>38.54</v>
      </c>
      <c r="Q19" s="287">
        <v>32.239866666666671</v>
      </c>
    </row>
    <row r="20" spans="2:17">
      <c r="B20" s="80" t="s">
        <v>84</v>
      </c>
      <c r="C20" s="1" t="s">
        <v>1597</v>
      </c>
      <c r="D20" s="1" t="s">
        <v>1585</v>
      </c>
      <c r="E20" s="2">
        <v>47.51</v>
      </c>
      <c r="F20" s="2">
        <v>31.93</v>
      </c>
      <c r="G20" s="2">
        <v>31.69</v>
      </c>
      <c r="H20" s="2">
        <v>35.020000000000003</v>
      </c>
      <c r="I20" s="2">
        <v>34.630000000000003</v>
      </c>
      <c r="J20" s="2">
        <v>28.61</v>
      </c>
      <c r="K20" s="2">
        <v>32.85</v>
      </c>
      <c r="L20" s="2">
        <v>31.38</v>
      </c>
      <c r="M20" s="2">
        <v>38.76</v>
      </c>
      <c r="N20" s="2">
        <v>38.56</v>
      </c>
      <c r="O20" s="2">
        <v>41.88</v>
      </c>
      <c r="P20" s="2">
        <v>40.270000000000003</v>
      </c>
      <c r="Q20" s="287">
        <v>33.203566666666667</v>
      </c>
    </row>
    <row r="21" spans="2:17">
      <c r="B21" s="80" t="s">
        <v>80</v>
      </c>
      <c r="C21" s="1" t="s">
        <v>109</v>
      </c>
      <c r="D21" s="1" t="s">
        <v>1585</v>
      </c>
      <c r="E21" s="2">
        <v>33.479999999999997</v>
      </c>
      <c r="F21" s="2">
        <v>23.7</v>
      </c>
      <c r="G21" s="2">
        <v>19.36</v>
      </c>
      <c r="H21" s="2">
        <v>24.6</v>
      </c>
      <c r="I21" s="2">
        <v>23.46</v>
      </c>
      <c r="J21" s="2">
        <v>19.84</v>
      </c>
      <c r="K21" s="2">
        <v>22.2</v>
      </c>
      <c r="L21" s="2">
        <v>20.71</v>
      </c>
      <c r="M21" s="2">
        <v>26</v>
      </c>
      <c r="N21" s="2">
        <v>25.44</v>
      </c>
      <c r="O21" s="2">
        <v>28.93</v>
      </c>
      <c r="P21" s="2">
        <v>38.479999999999997</v>
      </c>
      <c r="Q21" s="287">
        <v>23.475333333333335</v>
      </c>
    </row>
    <row r="22" spans="2:17">
      <c r="B22" s="80" t="s">
        <v>49</v>
      </c>
      <c r="C22" s="1" t="s">
        <v>111</v>
      </c>
      <c r="D22" s="1" t="s">
        <v>1585</v>
      </c>
      <c r="E22" s="2">
        <v>44.39</v>
      </c>
      <c r="F22" s="2">
        <v>35.51</v>
      </c>
      <c r="G22" s="2">
        <v>33.409999999999997</v>
      </c>
      <c r="H22" s="2">
        <v>34.79</v>
      </c>
      <c r="I22" s="2">
        <v>40.299999999999997</v>
      </c>
      <c r="J22" s="2">
        <v>33.090000000000003</v>
      </c>
      <c r="K22" s="2">
        <v>35.659999999999997</v>
      </c>
      <c r="L22" s="2">
        <v>24.75</v>
      </c>
      <c r="M22" s="2">
        <v>40.43</v>
      </c>
      <c r="N22" s="2">
        <v>39.32</v>
      </c>
      <c r="O22" s="2">
        <v>40.479999999999997</v>
      </c>
      <c r="P22" s="2">
        <v>47.89</v>
      </c>
      <c r="Q22" s="287">
        <v>34.501533333333334</v>
      </c>
    </row>
    <row r="23" spans="2:17">
      <c r="B23" s="80" t="s">
        <v>52</v>
      </c>
      <c r="C23" s="1" t="s">
        <v>113</v>
      </c>
      <c r="D23" s="1" t="s">
        <v>1585</v>
      </c>
      <c r="E23" s="2">
        <v>28.33</v>
      </c>
      <c r="F23" s="2">
        <v>32.93</v>
      </c>
      <c r="G23" s="2">
        <v>33.96</v>
      </c>
      <c r="H23" s="2">
        <v>34.1</v>
      </c>
      <c r="I23" s="2">
        <v>36.340000000000003</v>
      </c>
      <c r="J23" s="2">
        <v>29.4</v>
      </c>
      <c r="K23" s="2">
        <v>37.08</v>
      </c>
      <c r="L23" s="2">
        <v>37.6</v>
      </c>
      <c r="M23" s="2">
        <v>34.67</v>
      </c>
      <c r="N23" s="24" t="s">
        <v>1590</v>
      </c>
      <c r="O23" s="24" t="s">
        <v>1590</v>
      </c>
      <c r="P23" s="2">
        <v>54.34</v>
      </c>
      <c r="Q23" s="287">
        <v>33.005000000000003</v>
      </c>
    </row>
    <row r="24" spans="2:17">
      <c r="B24" s="80" t="s">
        <v>1598</v>
      </c>
      <c r="C24" s="1" t="s">
        <v>115</v>
      </c>
      <c r="D24" s="1" t="s">
        <v>1585</v>
      </c>
      <c r="E24" s="2">
        <v>41.18</v>
      </c>
      <c r="F24" s="2">
        <v>28.91</v>
      </c>
      <c r="G24" s="2">
        <v>30.99</v>
      </c>
      <c r="H24" s="2">
        <v>30.95</v>
      </c>
      <c r="I24" s="2">
        <v>31.64</v>
      </c>
      <c r="J24" s="2">
        <v>24.99</v>
      </c>
      <c r="K24" s="2">
        <v>25.48</v>
      </c>
      <c r="L24" s="2">
        <v>26</v>
      </c>
      <c r="M24" s="2">
        <v>30.96</v>
      </c>
      <c r="N24" s="2">
        <v>29.69</v>
      </c>
      <c r="O24" s="2">
        <v>38.07</v>
      </c>
      <c r="P24" s="24" t="s">
        <v>1590</v>
      </c>
      <c r="Q24" s="287">
        <v>28.341018181818185</v>
      </c>
    </row>
    <row r="25" spans="2:17">
      <c r="B25" s="80" t="s">
        <v>122</v>
      </c>
      <c r="C25" s="1" t="s">
        <v>117</v>
      </c>
      <c r="D25" s="1" t="s">
        <v>1585</v>
      </c>
      <c r="E25" s="2">
        <v>33.659999999999997</v>
      </c>
      <c r="F25" s="24" t="s">
        <v>1590</v>
      </c>
      <c r="G25" s="24" t="s">
        <v>1590</v>
      </c>
      <c r="H25" s="2">
        <v>33.229999999999997</v>
      </c>
      <c r="I25" s="2">
        <v>32.08</v>
      </c>
      <c r="J25" s="2">
        <v>29.15</v>
      </c>
      <c r="K25" s="2">
        <v>26.11</v>
      </c>
      <c r="L25" s="2">
        <v>28.04</v>
      </c>
      <c r="M25" s="2">
        <v>32.75</v>
      </c>
      <c r="N25" s="2">
        <v>38.44</v>
      </c>
      <c r="O25" s="2">
        <v>38.799999999999997</v>
      </c>
      <c r="P25" s="2">
        <v>46.66</v>
      </c>
      <c r="Q25" s="287">
        <v>31.180639999999997</v>
      </c>
    </row>
    <row r="26" spans="2:17">
      <c r="B26" s="80" t="s">
        <v>135</v>
      </c>
      <c r="C26" s="1" t="s">
        <v>1740</v>
      </c>
      <c r="D26" s="1" t="s">
        <v>1585</v>
      </c>
      <c r="E26" s="2">
        <v>51.82</v>
      </c>
      <c r="F26" s="2">
        <v>41.72</v>
      </c>
      <c r="G26" s="2">
        <v>43.9</v>
      </c>
      <c r="H26" s="2">
        <v>43.6</v>
      </c>
      <c r="I26" s="2">
        <v>45.06</v>
      </c>
      <c r="J26" s="2">
        <v>27.45</v>
      </c>
      <c r="K26" s="2">
        <v>35.74</v>
      </c>
      <c r="L26" s="2">
        <v>36.25</v>
      </c>
      <c r="M26" s="2">
        <v>44.37</v>
      </c>
      <c r="N26" s="2">
        <v>36.369999999999997</v>
      </c>
      <c r="O26" s="2">
        <v>47.88</v>
      </c>
      <c r="P26" s="2">
        <v>59.5</v>
      </c>
      <c r="Q26" s="287">
        <v>39.380600000000001</v>
      </c>
    </row>
    <row r="27" spans="2:17">
      <c r="B27" s="80" t="s">
        <v>138</v>
      </c>
      <c r="C27" s="1" t="s">
        <v>1741</v>
      </c>
      <c r="D27" s="1" t="s">
        <v>1585</v>
      </c>
      <c r="E27" s="2">
        <v>53.91</v>
      </c>
      <c r="F27" s="2">
        <v>44.82</v>
      </c>
      <c r="G27" s="2">
        <v>45</v>
      </c>
      <c r="H27" s="2">
        <v>45.31</v>
      </c>
      <c r="I27" s="2">
        <v>48.04</v>
      </c>
      <c r="J27" s="2">
        <v>36.06</v>
      </c>
      <c r="K27" s="2">
        <v>35.18</v>
      </c>
      <c r="L27" s="2">
        <v>34.909999999999997</v>
      </c>
      <c r="M27" s="2">
        <v>44.71</v>
      </c>
      <c r="N27" s="2">
        <v>41.1</v>
      </c>
      <c r="O27" s="2">
        <v>49.07</v>
      </c>
      <c r="P27" s="2">
        <v>61.46</v>
      </c>
      <c r="Q27" s="287">
        <v>41.367033333333339</v>
      </c>
    </row>
    <row r="28" spans="2:17">
      <c r="B28" s="80" t="s">
        <v>141</v>
      </c>
      <c r="C28" s="1" t="s">
        <v>1742</v>
      </c>
      <c r="D28" s="1" t="s">
        <v>1585</v>
      </c>
      <c r="E28" s="2">
        <v>46.88</v>
      </c>
      <c r="F28" s="2">
        <v>37.75</v>
      </c>
      <c r="G28" s="2">
        <v>40.42</v>
      </c>
      <c r="H28" s="2">
        <v>42.84</v>
      </c>
      <c r="I28" s="2">
        <v>41.64</v>
      </c>
      <c r="J28" s="2">
        <v>36.549999999999997</v>
      </c>
      <c r="K28" s="2">
        <v>40.18</v>
      </c>
      <c r="L28" s="2">
        <v>35.21</v>
      </c>
      <c r="M28" s="2">
        <v>45.34</v>
      </c>
      <c r="N28" s="2">
        <v>39.69</v>
      </c>
      <c r="O28" s="2">
        <v>45.4</v>
      </c>
      <c r="P28" s="2">
        <v>65.09</v>
      </c>
      <c r="Q28" s="287">
        <v>39.635899999999992</v>
      </c>
    </row>
    <row r="29" spans="2:17">
      <c r="B29" s="80" t="s">
        <v>149</v>
      </c>
      <c r="C29" s="1" t="s">
        <v>148</v>
      </c>
      <c r="D29" s="1" t="s">
        <v>1585</v>
      </c>
      <c r="E29" s="2">
        <v>58.21</v>
      </c>
      <c r="F29" s="2">
        <v>37.11</v>
      </c>
      <c r="G29" s="2">
        <v>48.27</v>
      </c>
      <c r="H29" s="2">
        <v>52.73</v>
      </c>
      <c r="I29" s="2">
        <v>51.12</v>
      </c>
      <c r="J29" s="2">
        <v>38.44</v>
      </c>
      <c r="K29" s="2">
        <v>49.86</v>
      </c>
      <c r="L29" s="2">
        <v>49.92</v>
      </c>
      <c r="M29" s="2">
        <v>61.91</v>
      </c>
      <c r="N29" s="2">
        <v>48.62</v>
      </c>
      <c r="O29" s="24" t="s">
        <v>1590</v>
      </c>
      <c r="P29" s="2">
        <v>69.03</v>
      </c>
      <c r="Q29" s="287">
        <v>47.272945454545457</v>
      </c>
    </row>
    <row r="30" spans="2:17">
      <c r="B30" s="80" t="s">
        <v>1605</v>
      </c>
      <c r="C30" s="1" t="s">
        <v>1606</v>
      </c>
      <c r="D30" s="1" t="s">
        <v>1585</v>
      </c>
      <c r="E30" s="2">
        <v>34.729999999999997</v>
      </c>
      <c r="F30" s="2">
        <v>32.17</v>
      </c>
      <c r="G30" s="2">
        <v>29.75</v>
      </c>
      <c r="H30" s="2">
        <v>30.73</v>
      </c>
      <c r="I30" s="2">
        <v>30.76</v>
      </c>
      <c r="J30" s="2">
        <v>22.45</v>
      </c>
      <c r="K30" s="2">
        <v>25.38</v>
      </c>
      <c r="L30" s="2">
        <v>25.6</v>
      </c>
      <c r="M30" s="24" t="s">
        <v>1590</v>
      </c>
      <c r="N30" s="2">
        <v>31.86</v>
      </c>
      <c r="O30" s="2">
        <v>35.74</v>
      </c>
      <c r="P30" s="2">
        <v>42.67</v>
      </c>
      <c r="Q30" s="287">
        <v>28.590254545454549</v>
      </c>
    </row>
    <row r="31" spans="2:17">
      <c r="B31" s="80" t="s">
        <v>156</v>
      </c>
      <c r="C31" s="1" t="s">
        <v>144</v>
      </c>
      <c r="D31" s="1" t="s">
        <v>1585</v>
      </c>
      <c r="E31" s="2">
        <v>35.18</v>
      </c>
      <c r="F31" s="2">
        <v>27.16</v>
      </c>
      <c r="G31" s="2">
        <v>26.75</v>
      </c>
      <c r="H31" s="2">
        <v>27.73</v>
      </c>
      <c r="I31" s="2">
        <v>27.87</v>
      </c>
      <c r="J31" s="24" t="s">
        <v>1590</v>
      </c>
      <c r="K31" s="2">
        <v>22.86</v>
      </c>
      <c r="L31" s="15" t="s">
        <v>1591</v>
      </c>
      <c r="M31" s="2">
        <v>28.01</v>
      </c>
      <c r="N31" s="2">
        <v>30.29</v>
      </c>
      <c r="O31" s="2">
        <v>36.06</v>
      </c>
      <c r="P31" s="2">
        <v>41.42</v>
      </c>
      <c r="Q31" s="287">
        <v>27.906359999999999</v>
      </c>
    </row>
    <row r="32" spans="2:17">
      <c r="B32" s="80" t="s">
        <v>159</v>
      </c>
      <c r="C32" s="1" t="s">
        <v>147</v>
      </c>
      <c r="D32" s="1" t="s">
        <v>1585</v>
      </c>
      <c r="E32" s="2">
        <v>31.31</v>
      </c>
      <c r="F32" s="2">
        <v>23.83</v>
      </c>
      <c r="G32" s="2">
        <v>27.99</v>
      </c>
      <c r="H32" s="2">
        <v>26.2</v>
      </c>
      <c r="I32" s="2">
        <v>26.8</v>
      </c>
      <c r="J32" s="24" t="s">
        <v>1590</v>
      </c>
      <c r="K32" s="2">
        <v>22.63</v>
      </c>
      <c r="L32" s="2">
        <v>24.07</v>
      </c>
      <c r="M32" s="2">
        <v>28.5</v>
      </c>
      <c r="N32" s="2">
        <v>31.97</v>
      </c>
      <c r="O32" s="2">
        <v>34.64</v>
      </c>
      <c r="P32" s="2">
        <v>41.34</v>
      </c>
      <c r="Q32" s="287">
        <v>26.703418181818183</v>
      </c>
    </row>
    <row r="33" spans="2:17">
      <c r="B33" s="80" t="s">
        <v>162</v>
      </c>
      <c r="C33" s="1" t="s">
        <v>151</v>
      </c>
      <c r="D33" s="1" t="s">
        <v>1585</v>
      </c>
      <c r="E33" s="2">
        <v>32.590000000000003</v>
      </c>
      <c r="F33" s="2">
        <v>25.09</v>
      </c>
      <c r="G33" s="2">
        <v>26.18</v>
      </c>
      <c r="H33" s="2">
        <v>29.35</v>
      </c>
      <c r="I33" s="2">
        <v>26.38</v>
      </c>
      <c r="J33" s="24" t="s">
        <v>1590</v>
      </c>
      <c r="K33" s="2">
        <v>21.6</v>
      </c>
      <c r="L33" s="2">
        <v>22.52</v>
      </c>
      <c r="M33" s="2">
        <v>26.73</v>
      </c>
      <c r="N33" s="2">
        <v>32.159999999999997</v>
      </c>
      <c r="O33" s="2">
        <v>35.56</v>
      </c>
      <c r="P33" s="2">
        <v>40.54</v>
      </c>
      <c r="Q33" s="287">
        <v>26.654909090909094</v>
      </c>
    </row>
    <row r="34" spans="2:17">
      <c r="B34" s="80" t="s">
        <v>124</v>
      </c>
      <c r="C34" s="1" t="s">
        <v>1607</v>
      </c>
      <c r="D34" s="1" t="s">
        <v>1585</v>
      </c>
      <c r="E34" s="2">
        <v>24.53</v>
      </c>
      <c r="F34" s="2">
        <v>35.72</v>
      </c>
      <c r="G34" s="2">
        <v>32.57</v>
      </c>
      <c r="H34" s="2">
        <v>36.840000000000003</v>
      </c>
      <c r="I34" s="2">
        <v>36.369999999999997</v>
      </c>
      <c r="J34" s="2">
        <v>30.63</v>
      </c>
      <c r="K34" s="2">
        <v>28.46</v>
      </c>
      <c r="L34" s="2">
        <v>29.23</v>
      </c>
      <c r="M34" s="2">
        <v>37.9</v>
      </c>
      <c r="N34" s="2">
        <v>38.630000000000003</v>
      </c>
      <c r="O34" s="2">
        <v>39.979999999999997</v>
      </c>
      <c r="P34" s="2">
        <v>51.16</v>
      </c>
      <c r="Q34" s="287">
        <v>32.354866666666666</v>
      </c>
    </row>
    <row r="35" spans="2:17">
      <c r="B35" s="80" t="s">
        <v>143</v>
      </c>
      <c r="C35" s="1" t="s">
        <v>158</v>
      </c>
      <c r="D35" s="1" t="s">
        <v>1595</v>
      </c>
      <c r="E35" s="2">
        <v>29.68</v>
      </c>
      <c r="F35" s="2">
        <v>25.57</v>
      </c>
      <c r="G35" s="2">
        <v>24.4</v>
      </c>
      <c r="H35" s="2">
        <v>24.36</v>
      </c>
      <c r="I35" s="2">
        <v>20.25</v>
      </c>
      <c r="J35" s="2">
        <v>18.8</v>
      </c>
      <c r="K35" s="2">
        <v>19.350000000000001</v>
      </c>
      <c r="L35" s="2">
        <v>19.079999999999998</v>
      </c>
      <c r="M35" s="2">
        <v>16.48</v>
      </c>
      <c r="N35" s="2">
        <v>25.77</v>
      </c>
      <c r="O35" s="2">
        <v>28.29</v>
      </c>
      <c r="P35" s="2">
        <v>34.29</v>
      </c>
      <c r="Q35" s="287">
        <v>21.9512</v>
      </c>
    </row>
    <row r="36" spans="2:17">
      <c r="B36" s="80" t="s">
        <v>95</v>
      </c>
      <c r="C36" s="1" t="s">
        <v>161</v>
      </c>
      <c r="D36" s="1" t="s">
        <v>1595</v>
      </c>
      <c r="E36" s="2">
        <v>29.95</v>
      </c>
      <c r="F36" s="2">
        <v>20.03</v>
      </c>
      <c r="G36" s="2">
        <v>22.65</v>
      </c>
      <c r="H36" s="2">
        <v>20.75</v>
      </c>
      <c r="I36" s="2">
        <v>13.42</v>
      </c>
      <c r="J36" s="2">
        <v>15.86</v>
      </c>
      <c r="K36" s="2">
        <v>15.92</v>
      </c>
      <c r="L36" s="15" t="s">
        <v>1591</v>
      </c>
      <c r="M36" s="2">
        <v>22.12</v>
      </c>
      <c r="N36" s="2">
        <v>22.9</v>
      </c>
      <c r="O36" s="2">
        <v>27.62</v>
      </c>
      <c r="P36" s="2">
        <v>35.380000000000003</v>
      </c>
      <c r="Q36" s="287">
        <v>20.624727272727274</v>
      </c>
    </row>
    <row r="37" spans="2:17">
      <c r="B37" s="80" t="s">
        <v>175</v>
      </c>
      <c r="C37" s="1" t="s">
        <v>164</v>
      </c>
      <c r="D37" s="1" t="s">
        <v>1585</v>
      </c>
      <c r="E37" s="2">
        <v>44.47</v>
      </c>
      <c r="F37" s="2">
        <v>37.19</v>
      </c>
      <c r="G37" s="2">
        <v>46.15</v>
      </c>
      <c r="H37" s="2">
        <v>35.700000000000003</v>
      </c>
      <c r="I37" s="2">
        <v>35.43</v>
      </c>
      <c r="J37" s="2">
        <v>29.74</v>
      </c>
      <c r="K37" s="2">
        <v>38.18</v>
      </c>
      <c r="L37" s="2">
        <v>35.880000000000003</v>
      </c>
      <c r="M37" s="2">
        <v>39.68</v>
      </c>
      <c r="N37" s="2">
        <v>39.270000000000003</v>
      </c>
      <c r="O37" s="15" t="s">
        <v>1591</v>
      </c>
      <c r="P37" s="2">
        <v>47.14</v>
      </c>
      <c r="Q37" s="287">
        <v>35.865781818181823</v>
      </c>
    </row>
    <row r="38" spans="2:17">
      <c r="B38" s="80" t="s">
        <v>167</v>
      </c>
      <c r="C38" s="1" t="s">
        <v>174</v>
      </c>
      <c r="D38" s="1" t="s">
        <v>1595</v>
      </c>
      <c r="E38" s="2">
        <v>33.93</v>
      </c>
      <c r="F38" s="2">
        <v>25.32</v>
      </c>
      <c r="G38" s="2">
        <v>30.02</v>
      </c>
      <c r="H38" s="2">
        <v>29.62</v>
      </c>
      <c r="I38" s="2">
        <v>28</v>
      </c>
      <c r="J38" s="2">
        <v>20.73</v>
      </c>
      <c r="K38" s="2">
        <v>19.29</v>
      </c>
      <c r="L38" s="2">
        <v>20.73</v>
      </c>
      <c r="M38" s="2">
        <v>30.16</v>
      </c>
      <c r="N38" s="2">
        <v>30.31</v>
      </c>
      <c r="O38" s="2">
        <v>31.31</v>
      </c>
      <c r="P38" s="2">
        <v>37.07</v>
      </c>
      <c r="Q38" s="287">
        <v>25.797566666666665</v>
      </c>
    </row>
    <row r="39" spans="2:17">
      <c r="B39" s="80" t="s">
        <v>170</v>
      </c>
      <c r="C39" s="1" t="s">
        <v>177</v>
      </c>
      <c r="D39" s="1" t="s">
        <v>1595</v>
      </c>
      <c r="E39" s="2">
        <v>29.52</v>
      </c>
      <c r="F39" s="2">
        <v>26.4</v>
      </c>
      <c r="G39" s="2">
        <v>29.17</v>
      </c>
      <c r="H39" s="2">
        <v>27.93</v>
      </c>
      <c r="I39" s="2">
        <v>29.99</v>
      </c>
      <c r="J39" s="2">
        <v>19.54</v>
      </c>
      <c r="K39" s="2">
        <v>19.809999999999999</v>
      </c>
      <c r="L39" s="2">
        <v>20.46</v>
      </c>
      <c r="M39" s="2">
        <v>28.9</v>
      </c>
      <c r="N39" s="2">
        <v>27.29</v>
      </c>
      <c r="O39" s="2">
        <v>32.54</v>
      </c>
      <c r="P39" s="2">
        <v>36.89</v>
      </c>
      <c r="Q39" s="287">
        <v>25.180400000000006</v>
      </c>
    </row>
    <row r="40" spans="2:17">
      <c r="B40" s="80" t="s">
        <v>173</v>
      </c>
      <c r="C40" s="1" t="s">
        <v>179</v>
      </c>
      <c r="D40" s="1" t="s">
        <v>1595</v>
      </c>
      <c r="E40" s="2">
        <v>32.68</v>
      </c>
      <c r="F40" s="2">
        <v>29.64</v>
      </c>
      <c r="G40" s="2">
        <v>28.83</v>
      </c>
      <c r="H40" s="2">
        <v>28.04</v>
      </c>
      <c r="I40" s="2">
        <v>29.42</v>
      </c>
      <c r="J40" s="2">
        <v>20.03</v>
      </c>
      <c r="K40" s="2">
        <v>19.37</v>
      </c>
      <c r="L40" s="2">
        <v>20.34</v>
      </c>
      <c r="M40" s="2">
        <v>29.31</v>
      </c>
      <c r="N40" s="2">
        <v>31.57</v>
      </c>
      <c r="O40" s="2">
        <v>31.43</v>
      </c>
      <c r="P40" s="2">
        <v>38.15</v>
      </c>
      <c r="Q40" s="287">
        <v>25.975433333333335</v>
      </c>
    </row>
    <row r="41" spans="2:17">
      <c r="B41" s="80" t="s">
        <v>42</v>
      </c>
      <c r="C41" s="1" t="s">
        <v>168</v>
      </c>
      <c r="D41" s="1" t="s">
        <v>1595</v>
      </c>
      <c r="E41" s="2">
        <v>35.81</v>
      </c>
      <c r="F41" s="2">
        <v>27.56</v>
      </c>
      <c r="G41" s="2">
        <v>31.86</v>
      </c>
      <c r="H41" s="2">
        <v>29.27</v>
      </c>
      <c r="I41" s="2">
        <v>26.25</v>
      </c>
      <c r="J41" s="2">
        <v>22.33</v>
      </c>
      <c r="K41" s="2">
        <v>17.89</v>
      </c>
      <c r="L41" s="2">
        <v>21.76</v>
      </c>
      <c r="M41" s="2">
        <v>32.82</v>
      </c>
      <c r="N41" s="2">
        <v>34.44</v>
      </c>
      <c r="O41" s="2">
        <v>37.22</v>
      </c>
      <c r="P41" s="24" t="s">
        <v>1590</v>
      </c>
      <c r="Q41" s="287">
        <v>26.530290909090901</v>
      </c>
    </row>
    <row r="42" spans="2:17">
      <c r="B42" s="80" t="s">
        <v>120</v>
      </c>
      <c r="C42" s="1" t="s">
        <v>180</v>
      </c>
      <c r="D42" s="1" t="s">
        <v>1585</v>
      </c>
      <c r="E42" s="2">
        <v>50.15</v>
      </c>
      <c r="F42" s="2">
        <v>38.44</v>
      </c>
      <c r="G42" s="2">
        <v>43.71</v>
      </c>
      <c r="H42" s="2">
        <v>41.3</v>
      </c>
      <c r="I42" s="2">
        <v>46.86</v>
      </c>
      <c r="J42" s="2">
        <v>37.65</v>
      </c>
      <c r="K42" s="2">
        <v>41.12</v>
      </c>
      <c r="L42" s="2">
        <v>41.14</v>
      </c>
      <c r="M42" s="2">
        <v>55.4</v>
      </c>
      <c r="N42" s="2">
        <v>49.07</v>
      </c>
      <c r="O42" s="2">
        <v>51.47</v>
      </c>
      <c r="P42" s="2">
        <v>72.040000000000006</v>
      </c>
      <c r="Q42" s="287">
        <v>43.573499999999996</v>
      </c>
    </row>
    <row r="43" spans="2:17">
      <c r="B43" s="80" t="s">
        <v>127</v>
      </c>
      <c r="C43" s="1" t="s">
        <v>182</v>
      </c>
      <c r="D43" s="1" t="s">
        <v>1595</v>
      </c>
      <c r="E43" s="2">
        <v>33.840000000000003</v>
      </c>
      <c r="F43" s="2">
        <v>25.81</v>
      </c>
      <c r="G43" s="2">
        <v>30.74</v>
      </c>
      <c r="H43" s="2">
        <v>32.270000000000003</v>
      </c>
      <c r="I43" s="2">
        <v>29.94</v>
      </c>
      <c r="J43" s="2">
        <v>23.09</v>
      </c>
      <c r="K43" s="2">
        <v>20.71</v>
      </c>
      <c r="L43" s="2">
        <v>21</v>
      </c>
      <c r="M43" s="2">
        <v>32.82</v>
      </c>
      <c r="N43" s="2">
        <v>33.159999999999997</v>
      </c>
      <c r="O43" s="2">
        <v>34.729999999999997</v>
      </c>
      <c r="P43" s="2">
        <v>41.68</v>
      </c>
      <c r="Q43" s="287">
        <v>27.583900000000003</v>
      </c>
    </row>
    <row r="44" spans="2:17">
      <c r="B44" s="80" t="s">
        <v>154</v>
      </c>
      <c r="C44" s="1" t="s">
        <v>184</v>
      </c>
      <c r="D44" s="1" t="s">
        <v>1595</v>
      </c>
      <c r="E44" s="2">
        <v>32.21</v>
      </c>
      <c r="F44" s="2">
        <v>26.02</v>
      </c>
      <c r="G44" s="2">
        <v>32.96</v>
      </c>
      <c r="H44" s="2">
        <v>29.4</v>
      </c>
      <c r="I44" s="2">
        <v>32.729999999999997</v>
      </c>
      <c r="J44" s="2">
        <v>23.71</v>
      </c>
      <c r="K44" s="2">
        <v>22.26</v>
      </c>
      <c r="L44" s="2">
        <v>22.36</v>
      </c>
      <c r="M44" s="2">
        <v>33.06</v>
      </c>
      <c r="N44" s="2">
        <v>31.77</v>
      </c>
      <c r="O44" s="2">
        <v>32.06</v>
      </c>
      <c r="P44" s="2">
        <v>40.630000000000003</v>
      </c>
      <c r="Q44" s="287">
        <v>27.536366666666662</v>
      </c>
    </row>
    <row r="45" spans="2:17">
      <c r="B45" s="80" t="s">
        <v>1688</v>
      </c>
      <c r="C45" s="1" t="s">
        <v>1689</v>
      </c>
      <c r="D45" s="1" t="s">
        <v>1595</v>
      </c>
      <c r="E45" s="2">
        <v>36.549999999999997</v>
      </c>
      <c r="F45" s="2">
        <v>27.63</v>
      </c>
      <c r="G45" s="2">
        <v>30.56</v>
      </c>
      <c r="H45" s="2">
        <v>31.49</v>
      </c>
      <c r="I45" s="2">
        <v>33.450000000000003</v>
      </c>
      <c r="J45" s="2">
        <v>26.09</v>
      </c>
      <c r="K45" s="2">
        <v>19.79</v>
      </c>
      <c r="L45" s="24" t="s">
        <v>1590</v>
      </c>
      <c r="M45" s="2">
        <v>47.01</v>
      </c>
      <c r="N45" s="2">
        <v>33.81</v>
      </c>
      <c r="O45" s="2">
        <v>34.01</v>
      </c>
      <c r="P45" s="2">
        <v>39.69</v>
      </c>
      <c r="Q45" s="287">
        <v>30.115781818181819</v>
      </c>
    </row>
    <row r="46" spans="2:17">
      <c r="B46" s="80" t="s">
        <v>133</v>
      </c>
      <c r="C46" s="1" t="s">
        <v>186</v>
      </c>
      <c r="D46" s="1" t="s">
        <v>1595</v>
      </c>
      <c r="E46" s="2">
        <v>36.69</v>
      </c>
      <c r="F46" s="2">
        <v>28.97</v>
      </c>
      <c r="G46" s="2">
        <v>34.81</v>
      </c>
      <c r="H46" s="2">
        <v>32.04</v>
      </c>
      <c r="I46" s="2">
        <v>28.82</v>
      </c>
      <c r="J46" s="2">
        <v>25.51</v>
      </c>
      <c r="K46" s="2">
        <v>17.45</v>
      </c>
      <c r="L46" s="2">
        <v>21.81</v>
      </c>
      <c r="M46" s="2">
        <v>31.76</v>
      </c>
      <c r="N46" s="2">
        <v>34.04</v>
      </c>
      <c r="O46" s="2">
        <v>36.549999999999997</v>
      </c>
      <c r="P46" s="2">
        <v>42.62</v>
      </c>
      <c r="Q46" s="287">
        <v>28.448700000000002</v>
      </c>
    </row>
    <row r="47" spans="2:17">
      <c r="B47" s="80" t="s">
        <v>30</v>
      </c>
      <c r="C47" s="1" t="s">
        <v>189</v>
      </c>
      <c r="D47" s="1" t="s">
        <v>1595</v>
      </c>
      <c r="E47" s="2">
        <v>17.62</v>
      </c>
      <c r="F47" s="2">
        <v>13.41</v>
      </c>
      <c r="G47" s="2">
        <v>13.02</v>
      </c>
      <c r="H47" s="2">
        <v>11.9</v>
      </c>
      <c r="I47" s="2">
        <v>9.07</v>
      </c>
      <c r="J47" s="2">
        <v>8.3800000000000008</v>
      </c>
      <c r="K47" s="2">
        <v>6.79</v>
      </c>
      <c r="L47" s="2">
        <v>6.63</v>
      </c>
      <c r="M47" s="2">
        <v>11.92</v>
      </c>
      <c r="N47" s="2">
        <v>14.39</v>
      </c>
      <c r="O47" s="2">
        <v>16.809999999999999</v>
      </c>
      <c r="P47" s="2">
        <v>21.21</v>
      </c>
      <c r="Q47" s="287">
        <v>11.588166666666668</v>
      </c>
    </row>
    <row r="48" spans="2:17">
      <c r="B48" s="80" t="s">
        <v>60</v>
      </c>
      <c r="C48" s="1" t="s">
        <v>191</v>
      </c>
      <c r="D48" s="1" t="s">
        <v>1585</v>
      </c>
      <c r="E48" s="2">
        <v>36.64</v>
      </c>
      <c r="F48" s="2">
        <v>28.35</v>
      </c>
      <c r="G48" s="2">
        <v>28.9</v>
      </c>
      <c r="H48" s="2">
        <v>28.89</v>
      </c>
      <c r="I48" s="2">
        <v>31.29</v>
      </c>
      <c r="J48" s="2">
        <v>28.91</v>
      </c>
      <c r="K48" s="2">
        <v>34.18</v>
      </c>
      <c r="L48" s="2">
        <v>29.55</v>
      </c>
      <c r="M48" s="2">
        <v>36.67</v>
      </c>
      <c r="N48" s="2">
        <v>31.41</v>
      </c>
      <c r="O48" s="2">
        <v>35.93</v>
      </c>
      <c r="P48" s="2">
        <v>38.94</v>
      </c>
      <c r="Q48" s="287">
        <v>29.873933333333337</v>
      </c>
    </row>
    <row r="49" spans="2:17">
      <c r="B49" s="80" t="s">
        <v>188</v>
      </c>
      <c r="C49" s="1" t="s">
        <v>193</v>
      </c>
      <c r="D49" s="1" t="s">
        <v>1595</v>
      </c>
      <c r="E49" s="2">
        <v>35.97</v>
      </c>
      <c r="F49" s="2">
        <v>31.58</v>
      </c>
      <c r="G49" s="2">
        <v>33.74</v>
      </c>
      <c r="H49" s="2">
        <v>30.92</v>
      </c>
      <c r="I49" s="2">
        <v>29.6</v>
      </c>
      <c r="J49" s="2">
        <v>24.81</v>
      </c>
      <c r="K49" s="2">
        <v>30.04</v>
      </c>
      <c r="L49" s="2">
        <v>29.27</v>
      </c>
      <c r="M49" s="2">
        <v>32.18</v>
      </c>
      <c r="N49" s="2">
        <v>36.04</v>
      </c>
      <c r="O49" s="2">
        <v>40.78</v>
      </c>
      <c r="P49" s="2">
        <v>41.33</v>
      </c>
      <c r="Q49" s="287">
        <v>30.37993333333333</v>
      </c>
    </row>
    <row r="50" spans="2:17">
      <c r="B50" s="80" t="s">
        <v>1608</v>
      </c>
      <c r="C50" s="1" t="s">
        <v>1609</v>
      </c>
      <c r="D50" s="1" t="s">
        <v>1595</v>
      </c>
      <c r="E50" s="2">
        <v>37.78</v>
      </c>
      <c r="F50" s="2">
        <v>38.020000000000003</v>
      </c>
      <c r="G50" s="2">
        <v>44.5</v>
      </c>
      <c r="H50" s="2">
        <v>35.520000000000003</v>
      </c>
      <c r="I50" s="2">
        <v>35.42</v>
      </c>
      <c r="J50" s="2">
        <v>32.229999999999997</v>
      </c>
      <c r="K50" s="2">
        <v>30.99</v>
      </c>
      <c r="L50" s="2">
        <v>33.51</v>
      </c>
      <c r="M50" s="2">
        <v>33.4</v>
      </c>
      <c r="N50" s="2">
        <v>34.909999999999997</v>
      </c>
      <c r="O50" s="2">
        <v>44.92</v>
      </c>
      <c r="P50" s="2">
        <v>40.409999999999997</v>
      </c>
      <c r="Q50" s="287">
        <v>33.856766666666672</v>
      </c>
    </row>
    <row r="51" spans="2:17">
      <c r="B51" s="80" t="s">
        <v>1610</v>
      </c>
      <c r="C51" s="1" t="s">
        <v>1611</v>
      </c>
      <c r="D51" s="1" t="s">
        <v>1595</v>
      </c>
      <c r="E51" s="2">
        <v>40.4</v>
      </c>
      <c r="F51" s="2">
        <v>35.5</v>
      </c>
      <c r="G51" s="2">
        <v>42.04</v>
      </c>
      <c r="H51" s="2">
        <v>34.18</v>
      </c>
      <c r="I51" s="2">
        <v>37.590000000000003</v>
      </c>
      <c r="J51" s="2">
        <v>31.35</v>
      </c>
      <c r="K51" s="2">
        <v>32.14</v>
      </c>
      <c r="L51" s="2">
        <v>32.35</v>
      </c>
      <c r="M51" s="2">
        <v>33.03</v>
      </c>
      <c r="N51" s="2">
        <v>33.18</v>
      </c>
      <c r="O51" s="2">
        <v>42.93</v>
      </c>
      <c r="P51" s="2">
        <v>40.229999999999997</v>
      </c>
      <c r="Q51" s="287">
        <v>33.343866666666671</v>
      </c>
    </row>
    <row r="52" spans="2:17">
      <c r="B52" s="80" t="s">
        <v>1720</v>
      </c>
      <c r="C52" s="1" t="s">
        <v>1743</v>
      </c>
      <c r="D52" s="1" t="s">
        <v>1595</v>
      </c>
      <c r="E52" s="2">
        <v>49.07</v>
      </c>
      <c r="F52" s="2">
        <v>38.020000000000003</v>
      </c>
      <c r="G52" s="2">
        <v>41.55</v>
      </c>
      <c r="H52" s="2">
        <v>35.61</v>
      </c>
      <c r="I52" s="2">
        <v>39.229999999999997</v>
      </c>
      <c r="J52" s="2">
        <v>32.369999999999997</v>
      </c>
      <c r="K52" s="2">
        <v>32.03</v>
      </c>
      <c r="L52" s="2">
        <v>31.33</v>
      </c>
      <c r="M52" s="2">
        <v>34.85</v>
      </c>
      <c r="N52" s="2">
        <v>34.4</v>
      </c>
      <c r="O52" s="2">
        <v>43.8</v>
      </c>
      <c r="P52" s="2">
        <v>41.29</v>
      </c>
      <c r="Q52" s="287">
        <v>34.772166666666671</v>
      </c>
    </row>
    <row r="53" spans="2:17">
      <c r="B53" s="80" t="s">
        <v>64</v>
      </c>
      <c r="C53" s="1" t="s">
        <v>125</v>
      </c>
      <c r="D53" s="1" t="s">
        <v>1612</v>
      </c>
      <c r="E53" s="2">
        <v>49.69</v>
      </c>
      <c r="F53" s="2">
        <v>24.14</v>
      </c>
      <c r="G53" s="2">
        <v>36.39</v>
      </c>
      <c r="H53" s="2">
        <v>33.54</v>
      </c>
      <c r="I53" s="2">
        <v>31.4</v>
      </c>
      <c r="J53" s="2">
        <v>28.7</v>
      </c>
      <c r="K53" s="2">
        <v>37.19</v>
      </c>
      <c r="L53" s="2">
        <v>36.380000000000003</v>
      </c>
      <c r="M53" s="2">
        <v>38.840000000000003</v>
      </c>
      <c r="N53" s="2">
        <v>33.31</v>
      </c>
      <c r="O53" s="2">
        <v>34.619999999999997</v>
      </c>
      <c r="P53" s="2">
        <v>45.72</v>
      </c>
      <c r="Q53" s="287">
        <v>32.960533333333331</v>
      </c>
    </row>
    <row r="54" spans="2:17">
      <c r="B54" s="157" t="s">
        <v>146</v>
      </c>
      <c r="C54" s="158" t="s">
        <v>197</v>
      </c>
      <c r="D54" s="158" t="s">
        <v>1585</v>
      </c>
      <c r="E54" s="288">
        <v>54.55</v>
      </c>
      <c r="F54" s="288">
        <v>31.37</v>
      </c>
      <c r="G54" s="288">
        <v>34.79</v>
      </c>
      <c r="H54" s="288">
        <v>32.82</v>
      </c>
      <c r="I54" s="288">
        <v>29.43</v>
      </c>
      <c r="J54" s="288">
        <v>26.71</v>
      </c>
      <c r="K54" s="288">
        <v>23.44</v>
      </c>
      <c r="L54" s="288">
        <v>22.51</v>
      </c>
      <c r="M54" s="288">
        <v>34.909999999999997</v>
      </c>
      <c r="N54" s="288">
        <v>35.770000000000003</v>
      </c>
      <c r="O54" s="288">
        <v>38.14</v>
      </c>
      <c r="P54" s="288">
        <v>46.53</v>
      </c>
      <c r="Q54" s="289">
        <v>31.507699999999996</v>
      </c>
    </row>
  </sheetData>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43"/>
  <sheetViews>
    <sheetView workbookViewId="0">
      <selection activeCell="E8" sqref="E8"/>
    </sheetView>
  </sheetViews>
  <sheetFormatPr defaultRowHeight="14.5"/>
  <cols>
    <col min="3" max="3" width="34.54296875" customWidth="1"/>
    <col min="4" max="4" width="11.1796875" customWidth="1"/>
    <col min="9" max="9" width="8.81640625" customWidth="1"/>
    <col min="17" max="17" width="23.1796875" customWidth="1"/>
  </cols>
  <sheetData>
    <row r="2" spans="2:17">
      <c r="B2" s="3"/>
      <c r="C2" s="3"/>
      <c r="D2" s="3"/>
      <c r="E2" s="101" t="s">
        <v>1744</v>
      </c>
      <c r="F2" s="101"/>
      <c r="G2" s="101"/>
      <c r="H2" s="101"/>
      <c r="I2" s="101"/>
      <c r="J2" s="101"/>
      <c r="K2" s="101"/>
      <c r="L2" s="101"/>
      <c r="M2" s="101"/>
      <c r="N2" s="101"/>
      <c r="O2" s="101"/>
      <c r="P2" s="101"/>
      <c r="Q2" s="101"/>
    </row>
    <row r="3" spans="2:17">
      <c r="B3" s="3"/>
      <c r="C3" s="3"/>
      <c r="D3" s="3"/>
      <c r="E3" s="97" t="s">
        <v>1565</v>
      </c>
      <c r="F3" s="102"/>
      <c r="G3" s="102"/>
      <c r="H3" s="102"/>
      <c r="I3" s="102"/>
      <c r="J3" s="102"/>
      <c r="K3" s="102"/>
      <c r="L3" s="102"/>
      <c r="M3" s="102"/>
      <c r="N3" s="102"/>
      <c r="O3" s="102"/>
      <c r="P3" s="103"/>
      <c r="Q3" s="8" t="s">
        <v>1565</v>
      </c>
    </row>
    <row r="4" spans="2:17">
      <c r="B4" s="137" t="s">
        <v>1</v>
      </c>
      <c r="C4" s="138" t="s">
        <v>1566</v>
      </c>
      <c r="D4" s="138" t="s">
        <v>1745</v>
      </c>
      <c r="E4" s="139" t="s">
        <v>1746</v>
      </c>
      <c r="F4" s="139" t="s">
        <v>1747</v>
      </c>
      <c r="G4" s="139" t="s">
        <v>1748</v>
      </c>
      <c r="H4" s="139" t="s">
        <v>1749</v>
      </c>
      <c r="I4" s="139" t="s">
        <v>1750</v>
      </c>
      <c r="J4" s="139" t="s">
        <v>1751</v>
      </c>
      <c r="K4" s="139" t="s">
        <v>1752</v>
      </c>
      <c r="L4" s="139" t="s">
        <v>1753</v>
      </c>
      <c r="M4" s="139" t="s">
        <v>1754</v>
      </c>
      <c r="N4" s="139" t="s">
        <v>1755</v>
      </c>
      <c r="O4" s="139" t="s">
        <v>1756</v>
      </c>
      <c r="P4" s="290" t="s">
        <v>1757</v>
      </c>
      <c r="Q4" s="160" t="s">
        <v>1709</v>
      </c>
    </row>
    <row r="5" spans="2:17">
      <c r="B5" s="80" t="s">
        <v>78</v>
      </c>
      <c r="C5" s="1" t="s">
        <v>1584</v>
      </c>
      <c r="D5" s="1" t="s">
        <v>1585</v>
      </c>
      <c r="E5" s="2">
        <v>46.35</v>
      </c>
      <c r="F5" s="24" t="s">
        <v>1590</v>
      </c>
      <c r="G5" s="2">
        <v>38.56</v>
      </c>
      <c r="H5" s="2">
        <v>27.3</v>
      </c>
      <c r="I5" s="2">
        <v>30.94</v>
      </c>
      <c r="J5" s="2">
        <v>43.1</v>
      </c>
      <c r="K5" s="2">
        <v>33.17</v>
      </c>
      <c r="L5" s="2">
        <v>38.15</v>
      </c>
      <c r="M5" s="24" t="s">
        <v>1590</v>
      </c>
      <c r="N5" s="2">
        <v>35.590000000000003</v>
      </c>
      <c r="O5" s="2">
        <v>39.159999999999997</v>
      </c>
      <c r="P5" s="2">
        <v>35.1</v>
      </c>
      <c r="Q5" s="287">
        <v>31.965539999999997</v>
      </c>
    </row>
    <row r="6" spans="2:17">
      <c r="B6" s="80" t="s">
        <v>74</v>
      </c>
      <c r="C6" s="1" t="s">
        <v>1586</v>
      </c>
      <c r="D6" s="1" t="s">
        <v>1585</v>
      </c>
      <c r="E6" s="2">
        <v>39.49</v>
      </c>
      <c r="F6" s="24" t="s">
        <v>1590</v>
      </c>
      <c r="G6" s="24" t="s">
        <v>1590</v>
      </c>
      <c r="H6" s="2">
        <v>4.47</v>
      </c>
      <c r="I6" s="24" t="s">
        <v>1590</v>
      </c>
      <c r="J6" s="2">
        <v>43.04</v>
      </c>
      <c r="K6" s="2">
        <v>31.81</v>
      </c>
      <c r="L6" s="2">
        <v>40.909999999999997</v>
      </c>
      <c r="M6" s="2">
        <v>37.92</v>
      </c>
      <c r="N6" s="2">
        <v>46.4</v>
      </c>
      <c r="O6" s="2">
        <v>36.71</v>
      </c>
      <c r="P6" s="2">
        <v>34.28</v>
      </c>
      <c r="Q6" s="287">
        <v>30.452899999999996</v>
      </c>
    </row>
    <row r="7" spans="2:17">
      <c r="B7" s="80" t="s">
        <v>58</v>
      </c>
      <c r="C7" s="1" t="s">
        <v>1739</v>
      </c>
      <c r="D7" s="1" t="s">
        <v>1585</v>
      </c>
      <c r="E7" s="2" t="s">
        <v>1636</v>
      </c>
      <c r="F7" s="2" t="s">
        <v>1636</v>
      </c>
      <c r="G7" s="2" t="s">
        <v>1636</v>
      </c>
      <c r="H7" s="2" t="s">
        <v>1636</v>
      </c>
      <c r="I7" s="2" t="s">
        <v>1636</v>
      </c>
      <c r="J7" s="2" t="s">
        <v>1636</v>
      </c>
      <c r="K7" s="2" t="s">
        <v>1636</v>
      </c>
      <c r="L7" s="2" t="s">
        <v>1636</v>
      </c>
      <c r="M7" s="2" t="s">
        <v>1636</v>
      </c>
      <c r="N7" s="2" t="s">
        <v>1636</v>
      </c>
      <c r="O7" s="2" t="s">
        <v>1636</v>
      </c>
      <c r="P7" s="2">
        <v>33.409999999999997</v>
      </c>
      <c r="Q7" s="287"/>
    </row>
    <row r="8" spans="2:17">
      <c r="B8" s="80" t="s">
        <v>34</v>
      </c>
      <c r="C8" s="1" t="s">
        <v>47</v>
      </c>
      <c r="D8" s="1" t="s">
        <v>1585</v>
      </c>
      <c r="E8" s="2" t="s">
        <v>1636</v>
      </c>
      <c r="F8" s="2" t="s">
        <v>1636</v>
      </c>
      <c r="G8" s="2" t="s">
        <v>1636</v>
      </c>
      <c r="H8" s="2" t="s">
        <v>1636</v>
      </c>
      <c r="I8" s="2" t="s">
        <v>1636</v>
      </c>
      <c r="J8" s="2" t="s">
        <v>1636</v>
      </c>
      <c r="K8" s="2" t="s">
        <v>1636</v>
      </c>
      <c r="L8" s="2" t="s">
        <v>1636</v>
      </c>
      <c r="M8" s="2" t="s">
        <v>1636</v>
      </c>
      <c r="N8" s="2" t="s">
        <v>1636</v>
      </c>
      <c r="O8" s="2" t="s">
        <v>1636</v>
      </c>
      <c r="P8" s="2">
        <v>28.87</v>
      </c>
      <c r="Q8" s="287"/>
    </row>
    <row r="9" spans="2:17">
      <c r="B9" s="80" t="s">
        <v>13</v>
      </c>
      <c r="C9" s="1" t="s">
        <v>12</v>
      </c>
      <c r="D9" s="1" t="s">
        <v>1585</v>
      </c>
      <c r="E9" s="2">
        <v>43.67</v>
      </c>
      <c r="F9" s="2">
        <v>26.91</v>
      </c>
      <c r="G9" s="24" t="s">
        <v>1590</v>
      </c>
      <c r="H9" s="2">
        <v>34.729999999999997</v>
      </c>
      <c r="I9" s="2">
        <v>27.25</v>
      </c>
      <c r="J9" s="2">
        <v>42.7</v>
      </c>
      <c r="K9" s="2">
        <v>34.4</v>
      </c>
      <c r="L9" s="2">
        <v>39.74</v>
      </c>
      <c r="M9" s="2">
        <v>38.39</v>
      </c>
      <c r="N9" s="2">
        <v>41.69</v>
      </c>
      <c r="O9" s="2">
        <v>36.380000000000003</v>
      </c>
      <c r="P9" s="2">
        <v>32.53</v>
      </c>
      <c r="Q9" s="287">
        <v>31.509027272727273</v>
      </c>
    </row>
    <row r="10" spans="2:17">
      <c r="B10" s="80" t="s">
        <v>1758</v>
      </c>
      <c r="C10" s="1" t="s">
        <v>1759</v>
      </c>
      <c r="D10" s="1"/>
      <c r="E10" s="2">
        <v>38.325000000000003</v>
      </c>
      <c r="F10" s="2">
        <v>27.274999999999999</v>
      </c>
      <c r="G10" s="2">
        <v>36.19</v>
      </c>
      <c r="H10" s="2">
        <v>30.189999999999998</v>
      </c>
      <c r="I10" s="2">
        <v>23.93</v>
      </c>
      <c r="J10" s="2">
        <v>30.4</v>
      </c>
      <c r="K10" s="2">
        <v>26.075000000000003</v>
      </c>
      <c r="L10" s="2">
        <v>34.164999999999999</v>
      </c>
      <c r="M10" s="2">
        <v>35.39</v>
      </c>
      <c r="N10" s="2">
        <v>43.29</v>
      </c>
      <c r="O10" s="2">
        <v>29.96</v>
      </c>
      <c r="P10" s="2">
        <v>27.384999999999998</v>
      </c>
      <c r="Q10" s="287">
        <v>27.736687499999999</v>
      </c>
    </row>
    <row r="11" spans="2:17">
      <c r="B11" s="80" t="s">
        <v>28</v>
      </c>
      <c r="C11" s="1" t="s">
        <v>27</v>
      </c>
      <c r="D11" s="1" t="s">
        <v>1585</v>
      </c>
      <c r="E11" s="2" t="s">
        <v>1636</v>
      </c>
      <c r="F11" s="2" t="s">
        <v>1636</v>
      </c>
      <c r="G11" s="2" t="s">
        <v>1636</v>
      </c>
      <c r="H11" s="2" t="s">
        <v>1636</v>
      </c>
      <c r="I11" s="2" t="s">
        <v>1636</v>
      </c>
      <c r="J11" s="2" t="s">
        <v>1636</v>
      </c>
      <c r="K11" s="2" t="s">
        <v>1636</v>
      </c>
      <c r="L11" s="2" t="s">
        <v>1636</v>
      </c>
      <c r="M11" s="2" t="s">
        <v>1636</v>
      </c>
      <c r="N11" s="2" t="s">
        <v>1636</v>
      </c>
      <c r="O11" s="2" t="s">
        <v>1636</v>
      </c>
      <c r="P11" s="2">
        <v>23.69</v>
      </c>
      <c r="Q11" s="287"/>
    </row>
    <row r="12" spans="2:17">
      <c r="B12" s="80" t="s">
        <v>32</v>
      </c>
      <c r="C12" s="1" t="s">
        <v>31</v>
      </c>
      <c r="D12" s="1" t="s">
        <v>1585</v>
      </c>
      <c r="E12" s="2" t="s">
        <v>1636</v>
      </c>
      <c r="F12" s="2" t="s">
        <v>1636</v>
      </c>
      <c r="G12" s="2" t="s">
        <v>1636</v>
      </c>
      <c r="H12" s="2" t="s">
        <v>1636</v>
      </c>
      <c r="I12" s="2" t="s">
        <v>1636</v>
      </c>
      <c r="J12" s="2" t="s">
        <v>1636</v>
      </c>
      <c r="K12" s="2" t="s">
        <v>1636</v>
      </c>
      <c r="L12" s="2" t="s">
        <v>1636</v>
      </c>
      <c r="M12" s="2" t="s">
        <v>1636</v>
      </c>
      <c r="N12" s="2" t="s">
        <v>1636</v>
      </c>
      <c r="O12" s="2" t="s">
        <v>1636</v>
      </c>
      <c r="P12" s="2">
        <v>24.25</v>
      </c>
      <c r="Q12" s="287"/>
    </row>
    <row r="13" spans="2:17">
      <c r="B13" s="80" t="s">
        <v>44</v>
      </c>
      <c r="C13" s="1" t="s">
        <v>43</v>
      </c>
      <c r="D13" s="1" t="s">
        <v>1595</v>
      </c>
      <c r="E13" s="2">
        <v>41.55</v>
      </c>
      <c r="F13" s="2">
        <v>31.45</v>
      </c>
      <c r="G13" s="2">
        <v>33.68</v>
      </c>
      <c r="H13" s="2">
        <v>24.2</v>
      </c>
      <c r="I13" s="2">
        <v>26.64</v>
      </c>
      <c r="J13" s="2">
        <v>31.1</v>
      </c>
      <c r="K13" s="2">
        <v>31.99</v>
      </c>
      <c r="L13" s="2">
        <v>32.770000000000003</v>
      </c>
      <c r="M13" s="2">
        <v>29.14</v>
      </c>
      <c r="N13" s="2">
        <v>34.229999999999997</v>
      </c>
      <c r="O13" s="2">
        <v>35.659999999999997</v>
      </c>
      <c r="P13" s="2">
        <v>38.450000000000003</v>
      </c>
      <c r="Q13" s="287">
        <v>28.337349999999997</v>
      </c>
    </row>
    <row r="14" spans="2:17">
      <c r="B14" s="80" t="s">
        <v>102</v>
      </c>
      <c r="C14" s="1" t="s">
        <v>99</v>
      </c>
      <c r="D14" s="1" t="s">
        <v>1595</v>
      </c>
      <c r="E14" s="2" t="s">
        <v>1636</v>
      </c>
      <c r="F14" s="2" t="s">
        <v>1636</v>
      </c>
      <c r="G14" s="2" t="s">
        <v>1636</v>
      </c>
      <c r="H14" s="2" t="s">
        <v>1636</v>
      </c>
      <c r="I14" s="2" t="s">
        <v>1636</v>
      </c>
      <c r="J14" s="2" t="s">
        <v>1636</v>
      </c>
      <c r="K14" s="2" t="s">
        <v>1636</v>
      </c>
      <c r="L14" s="2" t="s">
        <v>1636</v>
      </c>
      <c r="M14" s="2" t="s">
        <v>1636</v>
      </c>
      <c r="N14" s="2" t="s">
        <v>1636</v>
      </c>
      <c r="O14" s="2" t="s">
        <v>1636</v>
      </c>
      <c r="P14" s="2">
        <v>18.03</v>
      </c>
      <c r="Q14" s="287"/>
    </row>
    <row r="15" spans="2:17">
      <c r="B15" s="80" t="s">
        <v>97</v>
      </c>
      <c r="C15" s="1" t="s">
        <v>1596</v>
      </c>
      <c r="D15" s="1" t="s">
        <v>1585</v>
      </c>
      <c r="E15" s="2" t="s">
        <v>1636</v>
      </c>
      <c r="F15" s="2" t="s">
        <v>1636</v>
      </c>
      <c r="G15" s="2" t="s">
        <v>1636</v>
      </c>
      <c r="H15" s="2" t="s">
        <v>1636</v>
      </c>
      <c r="I15" s="2" t="s">
        <v>1636</v>
      </c>
      <c r="J15" s="2" t="s">
        <v>1636</v>
      </c>
      <c r="K15" s="2" t="s">
        <v>1636</v>
      </c>
      <c r="L15" s="2" t="s">
        <v>1636</v>
      </c>
      <c r="M15" s="2" t="s">
        <v>1636</v>
      </c>
      <c r="N15" s="2" t="s">
        <v>1636</v>
      </c>
      <c r="O15" s="2" t="s">
        <v>1636</v>
      </c>
      <c r="P15" s="2">
        <v>30.73</v>
      </c>
      <c r="Q15" s="287"/>
    </row>
    <row r="16" spans="2:17">
      <c r="B16" s="80" t="s">
        <v>26</v>
      </c>
      <c r="C16" s="1" t="s">
        <v>96</v>
      </c>
      <c r="D16" s="1" t="s">
        <v>1585</v>
      </c>
      <c r="E16" s="2">
        <v>32.08</v>
      </c>
      <c r="F16" s="2">
        <v>36.5</v>
      </c>
      <c r="G16" s="2">
        <v>30.27</v>
      </c>
      <c r="H16" s="2">
        <v>24.1</v>
      </c>
      <c r="I16" s="2">
        <v>23.09</v>
      </c>
      <c r="J16" s="2">
        <v>24.83</v>
      </c>
      <c r="K16" s="2">
        <v>27.05</v>
      </c>
      <c r="L16" s="2">
        <v>30.1</v>
      </c>
      <c r="M16" s="2">
        <v>32.94</v>
      </c>
      <c r="N16" s="2">
        <v>32.65</v>
      </c>
      <c r="O16" s="2">
        <v>32.200000000000003</v>
      </c>
      <c r="P16" s="2">
        <v>33.51</v>
      </c>
      <c r="Q16" s="287">
        <v>26.050699999999999</v>
      </c>
    </row>
    <row r="17" spans="2:17">
      <c r="B17" s="80" t="s">
        <v>46</v>
      </c>
      <c r="C17" s="1" t="s">
        <v>101</v>
      </c>
      <c r="D17" s="1" t="s">
        <v>1585</v>
      </c>
      <c r="E17" s="2" t="s">
        <v>1636</v>
      </c>
      <c r="F17" s="2" t="s">
        <v>1636</v>
      </c>
      <c r="G17" s="2" t="s">
        <v>1636</v>
      </c>
      <c r="H17" s="2" t="s">
        <v>1636</v>
      </c>
      <c r="I17" s="2" t="s">
        <v>1636</v>
      </c>
      <c r="J17" s="2" t="s">
        <v>1636</v>
      </c>
      <c r="K17" s="2" t="s">
        <v>1636</v>
      </c>
      <c r="L17" s="2" t="s">
        <v>1636</v>
      </c>
      <c r="M17" s="2" t="s">
        <v>1636</v>
      </c>
      <c r="N17" s="2" t="s">
        <v>1636</v>
      </c>
      <c r="O17" s="2" t="s">
        <v>1636</v>
      </c>
      <c r="P17" s="2">
        <v>34.200000000000003</v>
      </c>
      <c r="Q17" s="287"/>
    </row>
    <row r="18" spans="2:17">
      <c r="B18" s="80" t="s">
        <v>107</v>
      </c>
      <c r="C18" s="1" t="s">
        <v>104</v>
      </c>
      <c r="D18" s="1" t="s">
        <v>1585</v>
      </c>
      <c r="E18" s="2" t="s">
        <v>1636</v>
      </c>
      <c r="F18" s="2" t="s">
        <v>1636</v>
      </c>
      <c r="G18" s="2" t="s">
        <v>1636</v>
      </c>
      <c r="H18" s="2" t="s">
        <v>1636</v>
      </c>
      <c r="I18" s="2" t="s">
        <v>1636</v>
      </c>
      <c r="J18" s="2" t="s">
        <v>1636</v>
      </c>
      <c r="K18" s="2" t="s">
        <v>1636</v>
      </c>
      <c r="L18" s="2" t="s">
        <v>1636</v>
      </c>
      <c r="M18" s="2" t="s">
        <v>1636</v>
      </c>
      <c r="N18" s="2" t="s">
        <v>1636</v>
      </c>
      <c r="O18" s="2" t="s">
        <v>1636</v>
      </c>
      <c r="P18" s="2">
        <v>29.07</v>
      </c>
      <c r="Q18" s="287"/>
    </row>
    <row r="19" spans="2:17">
      <c r="B19" s="80" t="s">
        <v>84</v>
      </c>
      <c r="C19" s="1" t="s">
        <v>1597</v>
      </c>
      <c r="D19" s="1" t="s">
        <v>1585</v>
      </c>
      <c r="E19" s="2" t="s">
        <v>1636</v>
      </c>
      <c r="F19" s="2" t="s">
        <v>1636</v>
      </c>
      <c r="G19" s="2" t="s">
        <v>1636</v>
      </c>
      <c r="H19" s="2" t="s">
        <v>1636</v>
      </c>
      <c r="I19" s="2" t="s">
        <v>1636</v>
      </c>
      <c r="J19" s="2" t="s">
        <v>1636</v>
      </c>
      <c r="K19" s="2" t="s">
        <v>1636</v>
      </c>
      <c r="L19" s="2" t="s">
        <v>1636</v>
      </c>
      <c r="M19" s="2" t="s">
        <v>1636</v>
      </c>
      <c r="N19" s="2" t="s">
        <v>1636</v>
      </c>
      <c r="O19" s="2" t="s">
        <v>1636</v>
      </c>
      <c r="P19" s="2">
        <v>25.98</v>
      </c>
      <c r="Q19" s="287"/>
    </row>
    <row r="20" spans="2:17">
      <c r="B20" s="80" t="s">
        <v>80</v>
      </c>
      <c r="C20" s="1" t="s">
        <v>109</v>
      </c>
      <c r="D20" s="1" t="s">
        <v>1585</v>
      </c>
      <c r="E20" s="2">
        <v>32.07</v>
      </c>
      <c r="F20" s="2">
        <v>31.7</v>
      </c>
      <c r="G20" s="2">
        <v>27.1</v>
      </c>
      <c r="H20" s="2">
        <v>21.1</v>
      </c>
      <c r="I20" s="2">
        <v>7.07</v>
      </c>
      <c r="J20" s="2">
        <v>23.03</v>
      </c>
      <c r="K20" s="2">
        <v>20.52</v>
      </c>
      <c r="L20" s="2">
        <v>23.34</v>
      </c>
      <c r="M20" s="2">
        <v>25.57</v>
      </c>
      <c r="N20" s="2">
        <v>31.66</v>
      </c>
      <c r="O20" s="2">
        <v>28.21</v>
      </c>
      <c r="P20" s="2">
        <v>28.27</v>
      </c>
      <c r="Q20" s="287">
        <v>21.7239</v>
      </c>
    </row>
    <row r="21" spans="2:17">
      <c r="B21" s="80" t="s">
        <v>49</v>
      </c>
      <c r="C21" s="1" t="s">
        <v>111</v>
      </c>
      <c r="D21" s="1" t="s">
        <v>1585</v>
      </c>
      <c r="E21" s="2">
        <v>49.82</v>
      </c>
      <c r="F21" s="2">
        <v>36.89</v>
      </c>
      <c r="G21" s="2">
        <v>35.020000000000003</v>
      </c>
      <c r="H21" s="2">
        <v>29.64</v>
      </c>
      <c r="I21" s="2">
        <v>28.74</v>
      </c>
      <c r="J21" s="2">
        <v>36.44</v>
      </c>
      <c r="K21" s="2">
        <v>35.54</v>
      </c>
      <c r="L21" s="2">
        <v>39.15</v>
      </c>
      <c r="M21" s="2">
        <v>38.950000000000003</v>
      </c>
      <c r="N21" s="2">
        <v>38.549999999999997</v>
      </c>
      <c r="O21" s="2">
        <v>42.71</v>
      </c>
      <c r="P21" s="2">
        <v>43.51</v>
      </c>
      <c r="Q21" s="287">
        <v>32.9846</v>
      </c>
    </row>
    <row r="22" spans="2:17">
      <c r="B22" s="80" t="s">
        <v>52</v>
      </c>
      <c r="C22" s="1" t="s">
        <v>113</v>
      </c>
      <c r="D22" s="1" t="s">
        <v>1585</v>
      </c>
      <c r="E22" s="2">
        <v>47.44</v>
      </c>
      <c r="F22" s="2">
        <v>40.96</v>
      </c>
      <c r="G22" s="2">
        <v>36.65</v>
      </c>
      <c r="H22" s="2">
        <v>26.71</v>
      </c>
      <c r="I22" s="2">
        <v>31.58</v>
      </c>
      <c r="J22" s="2">
        <v>34.43</v>
      </c>
      <c r="K22" s="2">
        <v>38.049999999999997</v>
      </c>
      <c r="L22" s="2">
        <v>34.909999999999997</v>
      </c>
      <c r="M22" s="2">
        <v>40.4</v>
      </c>
      <c r="N22" s="2">
        <v>44.7</v>
      </c>
      <c r="O22" s="2">
        <v>42.25</v>
      </c>
      <c r="P22" s="2">
        <v>40.67</v>
      </c>
      <c r="Q22" s="287">
        <v>33.259374999999999</v>
      </c>
    </row>
    <row r="23" spans="2:17">
      <c r="B23" s="80" t="s">
        <v>1598</v>
      </c>
      <c r="C23" s="1" t="s">
        <v>115</v>
      </c>
      <c r="D23" s="1" t="s">
        <v>1585</v>
      </c>
      <c r="E23" s="2">
        <v>36.619999999999997</v>
      </c>
      <c r="F23" s="2">
        <v>24.8</v>
      </c>
      <c r="G23" s="2">
        <v>34.159999999999997</v>
      </c>
      <c r="H23" s="2">
        <v>26.9</v>
      </c>
      <c r="I23" s="2">
        <v>24.58</v>
      </c>
      <c r="J23" s="2">
        <v>25.61</v>
      </c>
      <c r="K23" s="2">
        <v>26.69</v>
      </c>
      <c r="L23" s="2">
        <v>29.29</v>
      </c>
      <c r="M23" s="2">
        <v>31.57</v>
      </c>
      <c r="N23" s="24" t="s">
        <v>1590</v>
      </c>
      <c r="O23" s="24" t="s">
        <v>1590</v>
      </c>
      <c r="P23" s="28" t="s">
        <v>1590</v>
      </c>
      <c r="Q23" s="287">
        <v>25.154600000000002</v>
      </c>
    </row>
    <row r="24" spans="2:17">
      <c r="B24" s="80" t="s">
        <v>122</v>
      </c>
      <c r="C24" s="1" t="s">
        <v>117</v>
      </c>
      <c r="D24" s="1" t="s">
        <v>1585</v>
      </c>
      <c r="E24" s="2">
        <v>42.53</v>
      </c>
      <c r="F24" s="2">
        <v>29.55</v>
      </c>
      <c r="G24" s="24" t="s">
        <v>1590</v>
      </c>
      <c r="H24" s="2">
        <v>27.33</v>
      </c>
      <c r="I24" s="2">
        <v>24.22</v>
      </c>
      <c r="J24" s="2">
        <v>26.78</v>
      </c>
      <c r="K24" s="2">
        <v>25.68</v>
      </c>
      <c r="L24" s="2">
        <v>31.79</v>
      </c>
      <c r="M24" s="2">
        <v>37.32</v>
      </c>
      <c r="N24" s="2">
        <v>49.06</v>
      </c>
      <c r="O24" s="2">
        <v>35.06</v>
      </c>
      <c r="P24" s="2">
        <v>31.76</v>
      </c>
      <c r="Q24" s="287">
        <v>28.55814545454545</v>
      </c>
    </row>
    <row r="25" spans="2:17">
      <c r="B25" s="80" t="s">
        <v>1760</v>
      </c>
      <c r="C25" s="1" t="s">
        <v>1761</v>
      </c>
      <c r="D25" s="1" t="s">
        <v>1585</v>
      </c>
      <c r="E25" s="2">
        <v>44.640000000000008</v>
      </c>
      <c r="F25" s="2">
        <v>35.56666666666667</v>
      </c>
      <c r="G25" s="2">
        <v>43.71</v>
      </c>
      <c r="H25" s="2">
        <v>36.893333333333338</v>
      </c>
      <c r="I25" s="2">
        <v>32.426666666666669</v>
      </c>
      <c r="J25" s="2">
        <v>40.266666666666659</v>
      </c>
      <c r="K25" s="2">
        <v>39.603333333333332</v>
      </c>
      <c r="L25" s="2">
        <v>32.65</v>
      </c>
      <c r="M25" s="2">
        <v>31.95</v>
      </c>
      <c r="N25" s="2">
        <v>45.02</v>
      </c>
      <c r="O25" s="2">
        <v>43.47</v>
      </c>
      <c r="P25" s="2">
        <v>44.48</v>
      </c>
      <c r="Q25" s="287">
        <v>34.12405833333333</v>
      </c>
    </row>
    <row r="26" spans="2:17">
      <c r="B26" s="80" t="s">
        <v>149</v>
      </c>
      <c r="C26" s="1" t="s">
        <v>148</v>
      </c>
      <c r="D26" s="1" t="s">
        <v>1585</v>
      </c>
      <c r="E26" s="2">
        <v>82.73</v>
      </c>
      <c r="F26" s="2">
        <v>36.020000000000003</v>
      </c>
      <c r="G26" s="2">
        <v>50.23</v>
      </c>
      <c r="H26" s="2">
        <v>39.840000000000003</v>
      </c>
      <c r="I26" s="2">
        <v>49.84</v>
      </c>
      <c r="J26" s="2">
        <v>49.24</v>
      </c>
      <c r="K26" s="2">
        <v>49.06</v>
      </c>
      <c r="L26" s="2">
        <v>49.63</v>
      </c>
      <c r="M26" s="2">
        <v>54.27</v>
      </c>
      <c r="N26" s="2">
        <v>57.78</v>
      </c>
      <c r="O26" s="2">
        <v>55.95</v>
      </c>
      <c r="P26" s="2">
        <v>62.02</v>
      </c>
      <c r="Q26" s="287">
        <v>46.154225000000004</v>
      </c>
    </row>
    <row r="27" spans="2:17">
      <c r="B27" s="80" t="s">
        <v>1605</v>
      </c>
      <c r="C27" s="1" t="s">
        <v>1606</v>
      </c>
      <c r="D27" s="1" t="s">
        <v>1585</v>
      </c>
      <c r="E27" s="2">
        <v>38.01</v>
      </c>
      <c r="F27" s="2">
        <v>21</v>
      </c>
      <c r="G27" s="2">
        <v>20.5</v>
      </c>
      <c r="H27" s="2">
        <v>25.45</v>
      </c>
      <c r="I27" s="2">
        <v>24.4</v>
      </c>
      <c r="J27" s="2">
        <v>27.57</v>
      </c>
      <c r="K27" s="2">
        <v>25.98</v>
      </c>
      <c r="L27" s="2">
        <v>25.85</v>
      </c>
      <c r="M27" s="2">
        <v>32.06</v>
      </c>
      <c r="N27" s="2">
        <v>35.07</v>
      </c>
      <c r="O27" s="2">
        <v>33.46</v>
      </c>
      <c r="P27" s="2">
        <v>31.17</v>
      </c>
      <c r="Q27" s="287">
        <v>24.6877</v>
      </c>
    </row>
    <row r="28" spans="2:17">
      <c r="B28" s="80" t="s">
        <v>1762</v>
      </c>
      <c r="C28" s="1" t="s">
        <v>1763</v>
      </c>
      <c r="D28" s="1" t="s">
        <v>1585</v>
      </c>
      <c r="E28" s="2">
        <v>30.3</v>
      </c>
      <c r="F28" s="2">
        <v>27.590000000000003</v>
      </c>
      <c r="G28" s="2">
        <v>29.856666666666669</v>
      </c>
      <c r="H28" s="2">
        <v>25.606666666666669</v>
      </c>
      <c r="I28" s="2">
        <v>21.483333333333334</v>
      </c>
      <c r="J28" s="2">
        <v>24.16333333333333</v>
      </c>
      <c r="K28" s="2">
        <v>23.256666666666664</v>
      </c>
      <c r="L28" s="2">
        <v>24.876666666666665</v>
      </c>
      <c r="M28" s="2">
        <v>29</v>
      </c>
      <c r="N28" s="2">
        <v>34.31</v>
      </c>
      <c r="O28" s="2">
        <v>27.553333333333331</v>
      </c>
      <c r="P28" s="2">
        <v>25.936666666666667</v>
      </c>
      <c r="Q28" s="287">
        <v>23.485166666666665</v>
      </c>
    </row>
    <row r="29" spans="2:17">
      <c r="B29" s="80" t="s">
        <v>124</v>
      </c>
      <c r="C29" s="1" t="s">
        <v>1607</v>
      </c>
      <c r="D29" s="1" t="s">
        <v>1585</v>
      </c>
      <c r="E29" s="2">
        <v>42.92</v>
      </c>
      <c r="F29" s="2">
        <v>21.35</v>
      </c>
      <c r="G29" s="24" t="s">
        <v>1590</v>
      </c>
      <c r="H29" s="24" t="s">
        <v>1590</v>
      </c>
      <c r="I29" s="24" t="s">
        <v>1590</v>
      </c>
      <c r="J29" s="2">
        <v>31.69</v>
      </c>
      <c r="K29" s="2">
        <v>31.28</v>
      </c>
      <c r="L29" s="2">
        <v>36.11</v>
      </c>
      <c r="M29" s="2">
        <v>36.64</v>
      </c>
      <c r="N29" s="2">
        <v>45.5</v>
      </c>
      <c r="O29" s="2">
        <v>33.72</v>
      </c>
      <c r="P29" s="2">
        <v>33.090000000000003</v>
      </c>
      <c r="Q29" s="287">
        <v>30.189000000000007</v>
      </c>
    </row>
    <row r="30" spans="2:17">
      <c r="B30" s="80" t="s">
        <v>143</v>
      </c>
      <c r="C30" s="1" t="s">
        <v>158</v>
      </c>
      <c r="D30" s="1" t="s">
        <v>1595</v>
      </c>
      <c r="E30" s="2">
        <v>31.6</v>
      </c>
      <c r="F30" s="2">
        <v>16.5</v>
      </c>
      <c r="G30" s="2">
        <v>26.41</v>
      </c>
      <c r="H30" s="2">
        <v>20.079999999999998</v>
      </c>
      <c r="I30" s="2">
        <v>18.72</v>
      </c>
      <c r="J30" s="2">
        <v>17.55</v>
      </c>
      <c r="K30" s="2">
        <v>20.72</v>
      </c>
      <c r="L30" s="2">
        <v>21.18</v>
      </c>
      <c r="M30" s="2">
        <v>23.14</v>
      </c>
      <c r="N30" s="2">
        <v>27.44</v>
      </c>
      <c r="O30" s="2">
        <v>25.94</v>
      </c>
      <c r="P30" s="2">
        <v>25.21</v>
      </c>
      <c r="Q30" s="287">
        <v>19.900525000000002</v>
      </c>
    </row>
    <row r="31" spans="2:17">
      <c r="B31" s="80" t="s">
        <v>95</v>
      </c>
      <c r="C31" s="1" t="s">
        <v>161</v>
      </c>
      <c r="D31" s="1" t="s">
        <v>1595</v>
      </c>
      <c r="E31" s="2">
        <v>27.46</v>
      </c>
      <c r="F31" s="2">
        <v>19.850000000000001</v>
      </c>
      <c r="G31" s="2">
        <v>25.48</v>
      </c>
      <c r="H31" s="2">
        <v>18.489999999999998</v>
      </c>
      <c r="I31" s="2">
        <v>16.010000000000002</v>
      </c>
      <c r="J31" s="2">
        <v>16.649999999999999</v>
      </c>
      <c r="K31" s="2">
        <v>18.100000000000001</v>
      </c>
      <c r="L31" s="2">
        <v>22.53</v>
      </c>
      <c r="M31" s="2">
        <v>20.399999999999999</v>
      </c>
      <c r="N31" s="2">
        <v>24.65</v>
      </c>
      <c r="O31" s="2">
        <v>24.88</v>
      </c>
      <c r="P31" s="2">
        <v>25.24</v>
      </c>
      <c r="Q31" s="287">
        <v>18.831150000000001</v>
      </c>
    </row>
    <row r="32" spans="2:17">
      <c r="B32" s="80" t="s">
        <v>175</v>
      </c>
      <c r="C32" s="1" t="s">
        <v>164</v>
      </c>
      <c r="D32" s="1" t="s">
        <v>1585</v>
      </c>
      <c r="E32" s="2">
        <v>43.93</v>
      </c>
      <c r="F32" s="2">
        <v>44.11</v>
      </c>
      <c r="G32" s="2">
        <v>37.28</v>
      </c>
      <c r="H32" s="2">
        <v>31.04</v>
      </c>
      <c r="I32" s="2">
        <v>31.11</v>
      </c>
      <c r="J32" s="2">
        <v>37.29</v>
      </c>
      <c r="K32" s="2">
        <v>37.299999999999997</v>
      </c>
      <c r="L32" s="2">
        <v>40.450000000000003</v>
      </c>
      <c r="M32" s="2">
        <v>40.020000000000003</v>
      </c>
      <c r="N32" s="2">
        <v>42.25</v>
      </c>
      <c r="O32" s="2">
        <v>39.93</v>
      </c>
      <c r="P32" s="2">
        <v>45.97</v>
      </c>
      <c r="Q32" s="287">
        <v>34.124299999999998</v>
      </c>
    </row>
    <row r="33" spans="2:17">
      <c r="B33" s="80" t="s">
        <v>1764</v>
      </c>
      <c r="C33" s="1" t="s">
        <v>1765</v>
      </c>
      <c r="D33" s="1" t="s">
        <v>1595</v>
      </c>
      <c r="E33" s="2" t="s">
        <v>1636</v>
      </c>
      <c r="F33" s="2">
        <v>33.763333333333335</v>
      </c>
      <c r="G33" s="2">
        <v>27.763333333333332</v>
      </c>
      <c r="H33" s="2">
        <v>29.056666666666668</v>
      </c>
      <c r="I33" s="2" t="s">
        <v>1636</v>
      </c>
      <c r="J33" s="2">
        <v>41.81666666666667</v>
      </c>
      <c r="K33" s="2">
        <v>23.47</v>
      </c>
      <c r="L33" s="2">
        <v>29.419999999999998</v>
      </c>
      <c r="M33" s="2">
        <v>29.383333333333336</v>
      </c>
      <c r="N33" s="2">
        <v>32.56666666666667</v>
      </c>
      <c r="O33" s="2">
        <v>27.216666666666669</v>
      </c>
      <c r="P33" s="2">
        <v>30.816666666666666</v>
      </c>
      <c r="Q33" s="287">
        <v>26.558779999999999</v>
      </c>
    </row>
    <row r="34" spans="2:17">
      <c r="B34" s="80" t="s">
        <v>42</v>
      </c>
      <c r="C34" s="1" t="s">
        <v>168</v>
      </c>
      <c r="D34" s="1" t="s">
        <v>1595</v>
      </c>
      <c r="E34" s="2">
        <v>32.28</v>
      </c>
      <c r="F34" s="2">
        <v>31.4</v>
      </c>
      <c r="G34" s="2">
        <v>32.590000000000003</v>
      </c>
      <c r="H34" s="2">
        <v>28.36</v>
      </c>
      <c r="I34" s="24" t="s">
        <v>1590</v>
      </c>
      <c r="J34" s="2">
        <v>23.68</v>
      </c>
      <c r="K34" s="2">
        <v>21.38</v>
      </c>
      <c r="L34" s="2">
        <v>27.76</v>
      </c>
      <c r="M34" s="2">
        <v>28.89</v>
      </c>
      <c r="N34" s="2">
        <v>35.85</v>
      </c>
      <c r="O34" s="2">
        <v>24.94</v>
      </c>
      <c r="P34" s="2">
        <v>25.76</v>
      </c>
      <c r="Q34" s="287">
        <v>24.746754545454543</v>
      </c>
    </row>
    <row r="35" spans="2:17">
      <c r="B35" s="80" t="s">
        <v>120</v>
      </c>
      <c r="C35" s="1" t="s">
        <v>180</v>
      </c>
      <c r="D35" s="1" t="s">
        <v>1585</v>
      </c>
      <c r="E35" s="2">
        <v>48.03</v>
      </c>
      <c r="F35" s="2">
        <v>30.4</v>
      </c>
      <c r="G35" s="2">
        <v>41.71</v>
      </c>
      <c r="H35" s="2">
        <v>40.200000000000003</v>
      </c>
      <c r="I35" s="2">
        <v>34.15</v>
      </c>
      <c r="J35" s="2">
        <v>42.12</v>
      </c>
      <c r="K35" s="2">
        <v>36.69</v>
      </c>
      <c r="L35" s="2">
        <v>41.99</v>
      </c>
      <c r="M35" s="2">
        <v>46.22</v>
      </c>
      <c r="N35" s="2">
        <v>52.1</v>
      </c>
      <c r="O35" s="2">
        <v>55.6</v>
      </c>
      <c r="P35" s="2">
        <v>54.4</v>
      </c>
      <c r="Q35" s="287">
        <v>37.961725000000008</v>
      </c>
    </row>
    <row r="36" spans="2:17">
      <c r="B36" s="80" t="s">
        <v>127</v>
      </c>
      <c r="C36" s="1" t="s">
        <v>182</v>
      </c>
      <c r="D36" s="1" t="s">
        <v>1595</v>
      </c>
      <c r="E36" s="2">
        <v>27.17</v>
      </c>
      <c r="F36" s="2">
        <v>25.22</v>
      </c>
      <c r="G36" s="2">
        <v>35.32</v>
      </c>
      <c r="H36" s="2">
        <v>29.42</v>
      </c>
      <c r="I36" s="2">
        <v>23.9</v>
      </c>
      <c r="J36" s="2">
        <v>26.2</v>
      </c>
      <c r="K36" s="2">
        <v>22.95</v>
      </c>
      <c r="L36" s="2">
        <v>27.41</v>
      </c>
      <c r="M36" s="2">
        <v>28.96</v>
      </c>
      <c r="N36" s="2">
        <v>35.299999999999997</v>
      </c>
      <c r="O36" s="2">
        <v>27.67</v>
      </c>
      <c r="P36" s="2">
        <v>31.6</v>
      </c>
      <c r="Q36" s="287">
        <v>24.731199999999998</v>
      </c>
    </row>
    <row r="37" spans="2:17">
      <c r="B37" s="80" t="s">
        <v>1766</v>
      </c>
      <c r="C37" s="1" t="s">
        <v>1767</v>
      </c>
      <c r="D37" s="1" t="s">
        <v>1595</v>
      </c>
      <c r="E37" s="2">
        <v>26.630000000000003</v>
      </c>
      <c r="F37" s="2">
        <v>22.295000000000002</v>
      </c>
      <c r="G37" s="2">
        <v>31.630000000000003</v>
      </c>
      <c r="H37" s="2">
        <v>30.774999999999999</v>
      </c>
      <c r="I37" s="2">
        <v>23.42</v>
      </c>
      <c r="J37" s="2">
        <v>25.314999999999998</v>
      </c>
      <c r="K37" s="2">
        <v>25.189999999999998</v>
      </c>
      <c r="L37" s="2">
        <v>34.435000000000002</v>
      </c>
      <c r="M37" s="2">
        <v>33.78</v>
      </c>
      <c r="N37" s="2">
        <v>32.760000000000005</v>
      </c>
      <c r="O37" s="2">
        <v>28.745000000000001</v>
      </c>
      <c r="P37" s="2">
        <v>37.164999999999999</v>
      </c>
      <c r="Q37" s="287">
        <v>25.530150000000003</v>
      </c>
    </row>
    <row r="38" spans="2:17">
      <c r="B38" s="80" t="s">
        <v>133</v>
      </c>
      <c r="C38" s="1" t="s">
        <v>186</v>
      </c>
      <c r="D38" s="1" t="s">
        <v>1595</v>
      </c>
      <c r="E38" s="2">
        <v>30.66</v>
      </c>
      <c r="F38" s="2">
        <v>17.38</v>
      </c>
      <c r="G38" s="2">
        <v>34.5</v>
      </c>
      <c r="H38" s="2">
        <v>31.69</v>
      </c>
      <c r="I38" s="2">
        <v>19.71</v>
      </c>
      <c r="J38" s="2">
        <v>24.9</v>
      </c>
      <c r="K38" s="2">
        <v>22.8</v>
      </c>
      <c r="L38" s="2">
        <v>28.35</v>
      </c>
      <c r="M38" s="2">
        <v>29.48</v>
      </c>
      <c r="N38" s="2">
        <v>37.07</v>
      </c>
      <c r="O38" s="2">
        <v>25.38</v>
      </c>
      <c r="P38" s="2">
        <v>25.03</v>
      </c>
      <c r="Q38" s="287">
        <v>23.703875000000004</v>
      </c>
    </row>
    <row r="39" spans="2:17">
      <c r="B39" s="80" t="s">
        <v>30</v>
      </c>
      <c r="C39" s="1" t="s">
        <v>189</v>
      </c>
      <c r="D39" s="1" t="s">
        <v>1595</v>
      </c>
      <c r="E39" s="2">
        <v>14.87</v>
      </c>
      <c r="F39" s="2">
        <v>14.16</v>
      </c>
      <c r="G39" s="2">
        <v>14.59</v>
      </c>
      <c r="H39" s="2">
        <v>13.98</v>
      </c>
      <c r="I39" s="2">
        <v>7.24</v>
      </c>
      <c r="J39" s="2">
        <v>7.82</v>
      </c>
      <c r="K39" s="2">
        <v>7.6</v>
      </c>
      <c r="L39" s="2">
        <v>10.95</v>
      </c>
      <c r="M39" s="2">
        <v>10.96</v>
      </c>
      <c r="N39" s="2">
        <v>15.92</v>
      </c>
      <c r="O39" s="2">
        <v>12.84</v>
      </c>
      <c r="P39" s="2">
        <v>14.17</v>
      </c>
      <c r="Q39" s="287">
        <v>10.519749999999997</v>
      </c>
    </row>
    <row r="40" spans="2:17">
      <c r="B40" s="80" t="s">
        <v>60</v>
      </c>
      <c r="C40" s="1" t="s">
        <v>191</v>
      </c>
      <c r="D40" s="1" t="s">
        <v>1585</v>
      </c>
      <c r="E40" s="2">
        <v>34.729999999999997</v>
      </c>
      <c r="F40" s="2">
        <v>24.86</v>
      </c>
      <c r="G40" s="2">
        <v>30.9</v>
      </c>
      <c r="H40" s="2">
        <v>24.86</v>
      </c>
      <c r="I40" s="2">
        <v>27.28</v>
      </c>
      <c r="J40" s="2">
        <v>30.44</v>
      </c>
      <c r="K40" s="2">
        <v>33.119999999999997</v>
      </c>
      <c r="L40" s="2">
        <v>32.67</v>
      </c>
      <c r="M40" s="2">
        <v>32.47</v>
      </c>
      <c r="N40" s="2">
        <v>33.049999999999997</v>
      </c>
      <c r="O40" s="2">
        <v>32.82</v>
      </c>
      <c r="P40" s="2">
        <v>28</v>
      </c>
      <c r="Q40" s="287">
        <v>26.477000000000004</v>
      </c>
    </row>
    <row r="41" spans="2:17">
      <c r="B41" s="80" t="s">
        <v>188</v>
      </c>
      <c r="C41" s="1" t="s">
        <v>193</v>
      </c>
      <c r="D41" s="1" t="s">
        <v>1595</v>
      </c>
      <c r="E41" s="2">
        <v>39.07</v>
      </c>
      <c r="F41" s="2">
        <v>19.559999999999999</v>
      </c>
      <c r="G41" s="2">
        <v>33.520000000000003</v>
      </c>
      <c r="H41" s="2">
        <v>24.72</v>
      </c>
      <c r="I41" s="2">
        <v>25.87</v>
      </c>
      <c r="J41" s="2">
        <v>27.37</v>
      </c>
      <c r="K41" s="2">
        <v>32.11</v>
      </c>
      <c r="L41" s="2">
        <v>29.22</v>
      </c>
      <c r="M41" s="2">
        <v>35.409999999999997</v>
      </c>
      <c r="N41" s="2">
        <v>36.6</v>
      </c>
      <c r="O41" s="2">
        <v>34.64</v>
      </c>
      <c r="P41" s="2">
        <v>28.9</v>
      </c>
      <c r="Q41" s="287">
        <v>26.606774999999999</v>
      </c>
    </row>
    <row r="42" spans="2:17">
      <c r="B42" s="80" t="s">
        <v>1768</v>
      </c>
      <c r="C42" s="1" t="s">
        <v>195</v>
      </c>
      <c r="D42" s="1" t="s">
        <v>1595</v>
      </c>
      <c r="E42" s="2">
        <v>49.330000000000005</v>
      </c>
      <c r="F42" s="2">
        <v>32.486666666666672</v>
      </c>
      <c r="G42" s="2">
        <v>41.446666666666665</v>
      </c>
      <c r="H42" s="2">
        <v>32.186666666666667</v>
      </c>
      <c r="I42" s="2">
        <v>29.540000000000003</v>
      </c>
      <c r="J42" s="2">
        <v>32.909999999999997</v>
      </c>
      <c r="K42" s="2">
        <v>32.416666666666664</v>
      </c>
      <c r="L42" s="2">
        <v>34.449999999999996</v>
      </c>
      <c r="M42" s="2">
        <v>37.033333333333331</v>
      </c>
      <c r="N42" s="2">
        <v>37.523333333333333</v>
      </c>
      <c r="O42" s="2">
        <v>36.493333333333332</v>
      </c>
      <c r="P42" s="2">
        <v>32.356666666666669</v>
      </c>
      <c r="Q42" s="287">
        <v>31.042566666666662</v>
      </c>
    </row>
    <row r="43" spans="2:17">
      <c r="B43" s="157" t="s">
        <v>64</v>
      </c>
      <c r="C43" s="158" t="s">
        <v>1769</v>
      </c>
      <c r="D43" s="158" t="s">
        <v>1612</v>
      </c>
      <c r="E43" s="288" t="s">
        <v>1636</v>
      </c>
      <c r="F43" s="288" t="s">
        <v>1636</v>
      </c>
      <c r="G43" s="288" t="s">
        <v>1636</v>
      </c>
      <c r="H43" s="288" t="s">
        <v>1636</v>
      </c>
      <c r="I43" s="288">
        <v>32.26</v>
      </c>
      <c r="J43" s="288">
        <v>28.02</v>
      </c>
      <c r="K43" s="288">
        <v>40.46</v>
      </c>
      <c r="L43" s="288">
        <v>36.01</v>
      </c>
      <c r="M43" s="288">
        <v>30.25</v>
      </c>
      <c r="N43" s="288">
        <v>24.63</v>
      </c>
      <c r="O43" s="288">
        <v>39.770000000000003</v>
      </c>
      <c r="P43" s="288">
        <v>48.19</v>
      </c>
      <c r="Q43" s="289">
        <v>34.659999999999997</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34"/>
  <sheetViews>
    <sheetView workbookViewId="0">
      <selection activeCell="C4" sqref="C4"/>
    </sheetView>
  </sheetViews>
  <sheetFormatPr defaultRowHeight="14.5"/>
  <cols>
    <col min="3" max="3" width="12.453125" customWidth="1"/>
    <col min="4" max="4" width="11.1796875" customWidth="1"/>
    <col min="9" max="9" width="8.81640625" customWidth="1"/>
    <col min="17" max="17" width="23.1796875" customWidth="1"/>
  </cols>
  <sheetData>
    <row r="2" spans="2:17">
      <c r="B2" s="3"/>
      <c r="C2" s="3"/>
      <c r="D2" s="3"/>
      <c r="E2" s="101" t="s">
        <v>1770</v>
      </c>
      <c r="F2" s="101"/>
      <c r="G2" s="101"/>
      <c r="H2" s="101"/>
      <c r="I2" s="101"/>
      <c r="J2" s="101"/>
      <c r="K2" s="101"/>
      <c r="L2" s="101"/>
      <c r="M2" s="101"/>
      <c r="N2" s="101"/>
      <c r="O2" s="101"/>
      <c r="P2" s="101"/>
      <c r="Q2" s="101"/>
    </row>
    <row r="3" spans="2:17">
      <c r="B3" s="3"/>
      <c r="C3" s="3"/>
      <c r="D3" s="3"/>
      <c r="E3" s="54" t="s">
        <v>1565</v>
      </c>
      <c r="F3" s="54"/>
      <c r="G3" s="54"/>
      <c r="H3" s="54"/>
      <c r="I3" s="54"/>
      <c r="J3" s="54"/>
      <c r="K3" s="54"/>
      <c r="L3" s="54"/>
      <c r="M3" s="54"/>
      <c r="N3" s="54"/>
      <c r="O3" s="54"/>
      <c r="P3" s="54"/>
      <c r="Q3" s="7" t="s">
        <v>1565</v>
      </c>
    </row>
    <row r="4" spans="2:17">
      <c r="B4" s="137" t="s">
        <v>1</v>
      </c>
      <c r="C4" s="138" t="s">
        <v>1566</v>
      </c>
      <c r="D4" s="138" t="s">
        <v>1745</v>
      </c>
      <c r="E4" s="139" t="s">
        <v>1771</v>
      </c>
      <c r="F4" s="139" t="s">
        <v>1772</v>
      </c>
      <c r="G4" s="139" t="s">
        <v>1773</v>
      </c>
      <c r="H4" s="139" t="s">
        <v>1774</v>
      </c>
      <c r="I4" s="139" t="s">
        <v>1775</v>
      </c>
      <c r="J4" s="139" t="s">
        <v>1776</v>
      </c>
      <c r="K4" s="139" t="s">
        <v>1777</v>
      </c>
      <c r="L4" s="139" t="s">
        <v>1778</v>
      </c>
      <c r="M4" s="139" t="s">
        <v>1779</v>
      </c>
      <c r="N4" s="139" t="s">
        <v>1780</v>
      </c>
      <c r="O4" s="139" t="s">
        <v>1781</v>
      </c>
      <c r="P4" s="139" t="s">
        <v>1782</v>
      </c>
      <c r="Q4" s="160" t="s">
        <v>1738</v>
      </c>
    </row>
    <row r="5" spans="2:17">
      <c r="B5" s="80" t="s">
        <v>78</v>
      </c>
      <c r="C5" s="1" t="s">
        <v>1584</v>
      </c>
      <c r="D5" s="1" t="s">
        <v>1585</v>
      </c>
      <c r="E5" s="6">
        <v>47.58</v>
      </c>
      <c r="F5" s="6">
        <v>34.630000000000003</v>
      </c>
      <c r="G5" s="6">
        <v>42.06</v>
      </c>
      <c r="H5" s="6">
        <v>42.39</v>
      </c>
      <c r="I5" s="6">
        <v>39.74</v>
      </c>
      <c r="J5" s="6">
        <v>43.01</v>
      </c>
      <c r="K5" s="6">
        <v>39.950000000000003</v>
      </c>
      <c r="L5" s="6">
        <v>34.380000000000003</v>
      </c>
      <c r="M5" s="6">
        <v>39.67</v>
      </c>
      <c r="N5" s="6">
        <v>41.68</v>
      </c>
      <c r="O5" s="6">
        <v>34.07</v>
      </c>
      <c r="P5" s="6">
        <v>38.89</v>
      </c>
      <c r="Q5" s="292">
        <f>AVERAGE(E5:P5)*0.92</f>
        <v>36.650500000000001</v>
      </c>
    </row>
    <row r="6" spans="2:17">
      <c r="B6" s="80" t="s">
        <v>74</v>
      </c>
      <c r="C6" s="1" t="s">
        <v>1586</v>
      </c>
      <c r="D6" s="1" t="s">
        <v>1585</v>
      </c>
      <c r="E6" s="6">
        <v>35.01</v>
      </c>
      <c r="F6" s="6">
        <v>42.84</v>
      </c>
      <c r="G6" s="6">
        <v>44.52</v>
      </c>
      <c r="H6" s="6">
        <v>45.59</v>
      </c>
      <c r="I6" s="6">
        <v>36.700000000000003</v>
      </c>
      <c r="J6" s="6">
        <v>44.99</v>
      </c>
      <c r="K6" s="6">
        <v>46.33</v>
      </c>
      <c r="L6" s="6">
        <v>33.79</v>
      </c>
      <c r="M6" s="6">
        <v>47.35</v>
      </c>
      <c r="N6" s="6">
        <v>39.020000000000003</v>
      </c>
      <c r="O6" s="6">
        <v>37.840000000000003</v>
      </c>
      <c r="P6" s="6">
        <v>37.17</v>
      </c>
      <c r="Q6" s="292">
        <f t="shared" ref="Q6:Q34" si="0">AVERAGE(E6:P6)*0.92</f>
        <v>37.654833333333336</v>
      </c>
    </row>
    <row r="7" spans="2:17">
      <c r="B7" s="80" t="s">
        <v>13</v>
      </c>
      <c r="C7" s="1" t="s">
        <v>12</v>
      </c>
      <c r="D7" s="1" t="s">
        <v>1585</v>
      </c>
      <c r="E7" s="6">
        <v>40.03</v>
      </c>
      <c r="F7" s="6">
        <v>43.7</v>
      </c>
      <c r="G7" s="6">
        <v>47.45</v>
      </c>
      <c r="H7" s="6">
        <v>49.36</v>
      </c>
      <c r="I7" s="6">
        <v>45.36</v>
      </c>
      <c r="J7" s="6">
        <v>43.32</v>
      </c>
      <c r="K7" s="6">
        <v>37.11</v>
      </c>
      <c r="L7" s="6">
        <v>33.81</v>
      </c>
      <c r="M7" s="6">
        <v>45.48</v>
      </c>
      <c r="N7" s="6">
        <v>33.03</v>
      </c>
      <c r="O7" s="6">
        <v>72.63</v>
      </c>
      <c r="P7" s="6">
        <v>35.61</v>
      </c>
      <c r="Q7" s="292">
        <f t="shared" si="0"/>
        <v>40.394900000000007</v>
      </c>
    </row>
    <row r="8" spans="2:17">
      <c r="B8" s="80" t="s">
        <v>1758</v>
      </c>
      <c r="C8" s="1" t="s">
        <v>1759</v>
      </c>
      <c r="D8" s="1" t="s">
        <v>1585</v>
      </c>
      <c r="E8" s="6">
        <v>41.83</v>
      </c>
      <c r="F8" s="6">
        <v>31.9</v>
      </c>
      <c r="G8" s="6">
        <v>40.42</v>
      </c>
      <c r="H8" s="6">
        <v>35.99</v>
      </c>
      <c r="I8" s="6">
        <v>30.23</v>
      </c>
      <c r="J8" s="6">
        <v>34.1</v>
      </c>
      <c r="K8" s="25" t="s">
        <v>1590</v>
      </c>
      <c r="L8" s="6">
        <v>26.91</v>
      </c>
      <c r="M8" s="6">
        <v>43.12</v>
      </c>
      <c r="N8" s="6">
        <v>33.049999999999997</v>
      </c>
      <c r="O8" s="6">
        <v>44.62</v>
      </c>
      <c r="P8" s="6">
        <v>38.99</v>
      </c>
      <c r="Q8" s="292">
        <f t="shared" si="0"/>
        <v>33.551563636363639</v>
      </c>
    </row>
    <row r="9" spans="2:17">
      <c r="B9" s="80" t="s">
        <v>44</v>
      </c>
      <c r="C9" s="1" t="s">
        <v>43</v>
      </c>
      <c r="D9" s="1" t="s">
        <v>1595</v>
      </c>
      <c r="E9" s="6">
        <v>36.11</v>
      </c>
      <c r="F9" s="6">
        <v>36.78</v>
      </c>
      <c r="G9" s="6">
        <v>33.93</v>
      </c>
      <c r="H9" s="6">
        <v>31.34</v>
      </c>
      <c r="I9" s="6">
        <v>32.130000000000003</v>
      </c>
      <c r="J9" s="6">
        <v>24.99</v>
      </c>
      <c r="K9" s="6">
        <v>27.58</v>
      </c>
      <c r="L9" s="6">
        <v>28.13</v>
      </c>
      <c r="M9" s="6">
        <v>30.43</v>
      </c>
      <c r="N9" s="6">
        <v>34.32</v>
      </c>
      <c r="O9" s="6">
        <v>30.66</v>
      </c>
      <c r="P9" s="6">
        <v>35.81</v>
      </c>
      <c r="Q9" s="292">
        <f t="shared" si="0"/>
        <v>29.30276666666667</v>
      </c>
    </row>
    <row r="10" spans="2:17">
      <c r="B10" s="80" t="s">
        <v>26</v>
      </c>
      <c r="C10" s="1" t="s">
        <v>96</v>
      </c>
      <c r="D10" s="1" t="s">
        <v>1585</v>
      </c>
      <c r="E10" s="6">
        <v>40.75</v>
      </c>
      <c r="F10" s="6">
        <v>37.57</v>
      </c>
      <c r="G10" s="6">
        <v>32.85</v>
      </c>
      <c r="H10" s="6">
        <v>31.71</v>
      </c>
      <c r="I10" s="6">
        <v>30.84</v>
      </c>
      <c r="J10" s="6">
        <v>27.7</v>
      </c>
      <c r="K10" s="6">
        <v>24.11</v>
      </c>
      <c r="L10" s="6">
        <v>26.07</v>
      </c>
      <c r="M10" s="6">
        <v>32.200000000000003</v>
      </c>
      <c r="N10" s="6">
        <v>29.13</v>
      </c>
      <c r="O10" s="6">
        <v>39.299999999999997</v>
      </c>
      <c r="P10" s="6">
        <v>30.98</v>
      </c>
      <c r="Q10" s="292">
        <f t="shared" si="0"/>
        <v>29.379433333333335</v>
      </c>
    </row>
    <row r="11" spans="2:17">
      <c r="B11" s="80" t="s">
        <v>80</v>
      </c>
      <c r="C11" s="1" t="s">
        <v>109</v>
      </c>
      <c r="D11" s="1" t="s">
        <v>1585</v>
      </c>
      <c r="E11" s="6">
        <v>34.36</v>
      </c>
      <c r="F11" s="6">
        <v>30.03</v>
      </c>
      <c r="G11" s="6">
        <v>34.24</v>
      </c>
      <c r="H11" s="6">
        <v>27.06</v>
      </c>
      <c r="I11" s="6">
        <v>25.5</v>
      </c>
      <c r="J11" s="6">
        <v>22.24</v>
      </c>
      <c r="K11" s="6">
        <v>21.1</v>
      </c>
      <c r="L11" s="6">
        <v>23.24</v>
      </c>
      <c r="M11" s="6">
        <v>29.66</v>
      </c>
      <c r="N11" s="6">
        <v>27.48</v>
      </c>
      <c r="O11" s="6">
        <v>35</v>
      </c>
      <c r="P11" s="6">
        <v>27.65</v>
      </c>
      <c r="Q11" s="292">
        <f t="shared" si="0"/>
        <v>25.8796</v>
      </c>
    </row>
    <row r="12" spans="2:17">
      <c r="B12" s="80" t="s">
        <v>49</v>
      </c>
      <c r="C12" s="1" t="s">
        <v>111</v>
      </c>
      <c r="D12" s="1" t="s">
        <v>1585</v>
      </c>
      <c r="E12" s="6">
        <v>57.21</v>
      </c>
      <c r="F12" s="6">
        <v>46.67</v>
      </c>
      <c r="G12" s="6">
        <v>40.049999999999997</v>
      </c>
      <c r="H12" s="6">
        <v>41.78</v>
      </c>
      <c r="I12" s="6">
        <v>39.76</v>
      </c>
      <c r="J12" s="6">
        <v>40.47</v>
      </c>
      <c r="K12" s="6">
        <v>41.29</v>
      </c>
      <c r="L12" s="6">
        <v>34.549999999999997</v>
      </c>
      <c r="M12" s="6">
        <v>45.46</v>
      </c>
      <c r="N12" s="6">
        <v>39.42</v>
      </c>
      <c r="O12" s="6">
        <v>40.33</v>
      </c>
      <c r="P12" s="6">
        <v>29.32</v>
      </c>
      <c r="Q12" s="292">
        <f t="shared" si="0"/>
        <v>38.050433333333338</v>
      </c>
    </row>
    <row r="13" spans="2:17">
      <c r="B13" s="80" t="s">
        <v>52</v>
      </c>
      <c r="C13" s="1" t="s">
        <v>113</v>
      </c>
      <c r="D13" s="1" t="s">
        <v>1585</v>
      </c>
      <c r="E13" s="6">
        <v>46.74</v>
      </c>
      <c r="F13" s="6">
        <v>50.04</v>
      </c>
      <c r="G13" s="6">
        <v>41.23</v>
      </c>
      <c r="H13" s="6">
        <v>42.07</v>
      </c>
      <c r="I13" s="6">
        <v>35.82</v>
      </c>
      <c r="J13" s="6">
        <v>35.020000000000003</v>
      </c>
      <c r="K13" s="6">
        <v>36.22</v>
      </c>
      <c r="L13" s="25" t="s">
        <v>1590</v>
      </c>
      <c r="M13" s="6">
        <v>44</v>
      </c>
      <c r="N13" s="6">
        <v>33.65</v>
      </c>
      <c r="O13" s="6">
        <v>47.47</v>
      </c>
      <c r="P13" s="6">
        <v>31.28</v>
      </c>
      <c r="Q13" s="292">
        <f t="shared" si="0"/>
        <v>37.096072727272727</v>
      </c>
    </row>
    <row r="14" spans="2:17">
      <c r="B14" s="80" t="s">
        <v>1598</v>
      </c>
      <c r="C14" s="1" t="s">
        <v>115</v>
      </c>
      <c r="D14" s="1" t="s">
        <v>1585</v>
      </c>
      <c r="E14" s="6">
        <v>49.92</v>
      </c>
      <c r="F14" s="6">
        <v>39.35</v>
      </c>
      <c r="G14" s="25" t="s">
        <v>1590</v>
      </c>
      <c r="H14" s="6">
        <v>35.86</v>
      </c>
      <c r="I14" s="6">
        <v>43.79</v>
      </c>
      <c r="J14" s="6">
        <v>29.33</v>
      </c>
      <c r="K14" s="25" t="s">
        <v>1590</v>
      </c>
      <c r="L14" s="6">
        <v>28.44</v>
      </c>
      <c r="M14" s="6">
        <v>36.03</v>
      </c>
      <c r="N14" s="25" t="s">
        <v>1590</v>
      </c>
      <c r="O14" s="25" t="s">
        <v>1590</v>
      </c>
      <c r="P14" s="6">
        <v>35.83</v>
      </c>
      <c r="Q14" s="292" t="s">
        <v>1783</v>
      </c>
    </row>
    <row r="15" spans="2:17">
      <c r="B15" s="80" t="s">
        <v>122</v>
      </c>
      <c r="C15" s="1" t="s">
        <v>117</v>
      </c>
      <c r="D15" s="1" t="s">
        <v>1585</v>
      </c>
      <c r="E15" s="6">
        <v>43.67</v>
      </c>
      <c r="F15" s="6">
        <v>41.36</v>
      </c>
      <c r="G15" s="6">
        <v>40.33</v>
      </c>
      <c r="H15" s="6">
        <v>46.63</v>
      </c>
      <c r="I15" s="6">
        <v>31.86</v>
      </c>
      <c r="J15" s="25" t="s">
        <v>1590</v>
      </c>
      <c r="K15" s="6">
        <v>30.97</v>
      </c>
      <c r="L15" s="6">
        <v>28.94</v>
      </c>
      <c r="M15" s="6">
        <v>48.67</v>
      </c>
      <c r="N15" s="6">
        <v>37.840000000000003</v>
      </c>
      <c r="O15" s="6">
        <v>46.74</v>
      </c>
      <c r="P15" s="6">
        <v>34.97</v>
      </c>
      <c r="Q15" s="292">
        <f t="shared" si="0"/>
        <v>36.129236363636373</v>
      </c>
    </row>
    <row r="16" spans="2:17">
      <c r="B16" s="80" t="s">
        <v>1760</v>
      </c>
      <c r="C16" s="1" t="s">
        <v>1761</v>
      </c>
      <c r="D16" s="1" t="s">
        <v>1585</v>
      </c>
      <c r="E16" s="6">
        <v>57.77</v>
      </c>
      <c r="F16" s="6">
        <v>52.51</v>
      </c>
      <c r="G16" s="6">
        <v>51.86</v>
      </c>
      <c r="H16" s="6">
        <v>47.39</v>
      </c>
      <c r="I16" s="6">
        <v>44.24</v>
      </c>
      <c r="J16" s="6">
        <v>39.97</v>
      </c>
      <c r="K16" s="6">
        <v>35.54</v>
      </c>
      <c r="L16" s="6">
        <v>30.7</v>
      </c>
      <c r="M16" s="6">
        <v>54.77</v>
      </c>
      <c r="N16" s="6">
        <v>54.2</v>
      </c>
      <c r="O16" s="6">
        <v>47.95</v>
      </c>
      <c r="P16" s="6">
        <v>37.909999999999997</v>
      </c>
      <c r="Q16" s="292">
        <f t="shared" si="0"/>
        <v>42.53543333333333</v>
      </c>
    </row>
    <row r="17" spans="2:17">
      <c r="B17" s="80" t="s">
        <v>149</v>
      </c>
      <c r="C17" s="1" t="s">
        <v>148</v>
      </c>
      <c r="D17" s="1" t="s">
        <v>1585</v>
      </c>
      <c r="E17" s="6">
        <v>85.78</v>
      </c>
      <c r="F17" s="6">
        <v>55.38</v>
      </c>
      <c r="G17" s="6">
        <v>64.819999999999993</v>
      </c>
      <c r="H17" s="6">
        <v>56.58</v>
      </c>
      <c r="I17" s="6">
        <v>54.32</v>
      </c>
      <c r="J17" s="6">
        <v>47.34</v>
      </c>
      <c r="K17" s="25" t="s">
        <v>1590</v>
      </c>
      <c r="L17" s="6">
        <v>45.15</v>
      </c>
      <c r="M17" s="6">
        <v>62.17</v>
      </c>
      <c r="N17" s="6">
        <v>34.020000000000003</v>
      </c>
      <c r="O17" s="6">
        <v>61.5</v>
      </c>
      <c r="P17" s="6">
        <v>44.71</v>
      </c>
      <c r="Q17" s="292">
        <f t="shared" si="0"/>
        <v>51.166218181818188</v>
      </c>
    </row>
    <row r="18" spans="2:17">
      <c r="B18" s="80" t="s">
        <v>56</v>
      </c>
      <c r="C18" s="1" t="s">
        <v>137</v>
      </c>
      <c r="D18" s="1" t="s">
        <v>1585</v>
      </c>
      <c r="E18" s="6">
        <v>37.22</v>
      </c>
      <c r="F18" s="6">
        <v>30.92</v>
      </c>
      <c r="G18" s="6">
        <v>32.31</v>
      </c>
      <c r="H18" s="6">
        <v>31.31</v>
      </c>
      <c r="I18" s="6">
        <v>27.08</v>
      </c>
      <c r="J18" s="26" t="s">
        <v>1591</v>
      </c>
      <c r="K18" s="6">
        <v>21.59</v>
      </c>
      <c r="L18" s="6">
        <v>21.53</v>
      </c>
      <c r="M18" s="25" t="s">
        <v>1590</v>
      </c>
      <c r="N18" s="25" t="s">
        <v>1590</v>
      </c>
      <c r="O18" s="27" t="s">
        <v>1685</v>
      </c>
      <c r="P18" s="6" t="s">
        <v>1636</v>
      </c>
      <c r="Q18" s="292" t="s">
        <v>1784</v>
      </c>
    </row>
    <row r="19" spans="2:17">
      <c r="B19" s="80" t="s">
        <v>1605</v>
      </c>
      <c r="C19" s="1" t="s">
        <v>1606</v>
      </c>
      <c r="D19" s="1" t="s">
        <v>1585</v>
      </c>
      <c r="E19" s="6" t="s">
        <v>1636</v>
      </c>
      <c r="F19" s="6" t="s">
        <v>1636</v>
      </c>
      <c r="G19" s="6" t="s">
        <v>1636</v>
      </c>
      <c r="H19" s="6" t="s">
        <v>1636</v>
      </c>
      <c r="I19" s="6" t="s">
        <v>1636</v>
      </c>
      <c r="J19" s="6" t="s">
        <v>1636</v>
      </c>
      <c r="K19" s="6" t="s">
        <v>1636</v>
      </c>
      <c r="L19" s="6" t="s">
        <v>1636</v>
      </c>
      <c r="M19" s="6" t="s">
        <v>1636</v>
      </c>
      <c r="N19" s="6" t="s">
        <v>1636</v>
      </c>
      <c r="O19" s="6">
        <v>42.31</v>
      </c>
      <c r="P19" s="6">
        <v>32.619999999999997</v>
      </c>
      <c r="Q19" s="292">
        <f t="shared" si="0"/>
        <v>34.467800000000004</v>
      </c>
    </row>
    <row r="20" spans="2:17">
      <c r="B20" s="80" t="s">
        <v>1762</v>
      </c>
      <c r="C20" s="1" t="s">
        <v>1763</v>
      </c>
      <c r="D20" s="1" t="s">
        <v>1585</v>
      </c>
      <c r="E20" s="6">
        <v>36.700000000000003</v>
      </c>
      <c r="F20" s="6">
        <v>34.43</v>
      </c>
      <c r="G20" s="6">
        <v>33.29</v>
      </c>
      <c r="H20" s="6">
        <v>31.21</v>
      </c>
      <c r="I20" s="6">
        <v>27.52</v>
      </c>
      <c r="J20" s="6">
        <v>27.04</v>
      </c>
      <c r="K20" s="6">
        <v>23.56</v>
      </c>
      <c r="L20" s="6">
        <v>24.58</v>
      </c>
      <c r="M20" s="6">
        <v>35.61</v>
      </c>
      <c r="N20" s="6">
        <v>29.98</v>
      </c>
      <c r="O20" s="6">
        <v>34.200000000000003</v>
      </c>
      <c r="P20" s="6">
        <v>30.79</v>
      </c>
      <c r="Q20" s="292">
        <f t="shared" si="0"/>
        <v>28.283100000000005</v>
      </c>
    </row>
    <row r="21" spans="2:17">
      <c r="B21" s="80" t="s">
        <v>124</v>
      </c>
      <c r="C21" s="1" t="s">
        <v>1607</v>
      </c>
      <c r="D21" s="1" t="s">
        <v>1585</v>
      </c>
      <c r="E21" s="6">
        <v>52.51</v>
      </c>
      <c r="F21" s="25" t="s">
        <v>1590</v>
      </c>
      <c r="G21" s="25" t="s">
        <v>1590</v>
      </c>
      <c r="H21" s="6">
        <v>44.93</v>
      </c>
      <c r="I21" s="25" t="s">
        <v>1590</v>
      </c>
      <c r="J21" s="6">
        <v>36.39</v>
      </c>
      <c r="K21" s="6">
        <v>32.340000000000003</v>
      </c>
      <c r="L21" s="25" t="s">
        <v>1590</v>
      </c>
      <c r="M21" s="6">
        <v>47.82</v>
      </c>
      <c r="N21" s="6">
        <v>32.85</v>
      </c>
      <c r="O21" s="6">
        <v>33.29</v>
      </c>
      <c r="P21" s="6">
        <v>37.25</v>
      </c>
      <c r="Q21" s="292" t="s">
        <v>1785</v>
      </c>
    </row>
    <row r="22" spans="2:17">
      <c r="B22" s="80" t="s">
        <v>143</v>
      </c>
      <c r="C22" s="1" t="s">
        <v>158</v>
      </c>
      <c r="D22" s="1" t="s">
        <v>1595</v>
      </c>
      <c r="E22" s="6">
        <v>32.31</v>
      </c>
      <c r="F22" s="6">
        <v>30.09</v>
      </c>
      <c r="G22" s="6">
        <v>25.33</v>
      </c>
      <c r="H22" s="6">
        <v>24.62</v>
      </c>
      <c r="I22" s="6">
        <v>20.82</v>
      </c>
      <c r="J22" s="6">
        <v>20</v>
      </c>
      <c r="K22" s="6">
        <v>18.649999999999999</v>
      </c>
      <c r="L22" s="6">
        <v>22.1</v>
      </c>
      <c r="M22" s="6">
        <v>25.92</v>
      </c>
      <c r="N22" s="6">
        <v>25.68</v>
      </c>
      <c r="O22" s="6">
        <v>32.58</v>
      </c>
      <c r="P22" s="6">
        <v>28.81</v>
      </c>
      <c r="Q22" s="292">
        <f t="shared" si="0"/>
        <v>23.529766666666671</v>
      </c>
    </row>
    <row r="23" spans="2:17">
      <c r="B23" s="80" t="s">
        <v>95</v>
      </c>
      <c r="C23" s="1" t="s">
        <v>161</v>
      </c>
      <c r="D23" s="1" t="s">
        <v>1595</v>
      </c>
      <c r="E23" s="6">
        <v>30.43</v>
      </c>
      <c r="F23" s="6">
        <v>26.37</v>
      </c>
      <c r="G23" s="6">
        <v>24.32</v>
      </c>
      <c r="H23" s="6">
        <v>20.79</v>
      </c>
      <c r="I23" s="6">
        <v>18.079999999999998</v>
      </c>
      <c r="J23" s="6">
        <v>15.54</v>
      </c>
      <c r="K23" s="6">
        <v>14.19</v>
      </c>
      <c r="L23" s="6">
        <v>18.440000000000001</v>
      </c>
      <c r="M23" s="6">
        <v>24.53</v>
      </c>
      <c r="N23" s="6">
        <v>23.71</v>
      </c>
      <c r="O23" s="6">
        <v>32.840000000000003</v>
      </c>
      <c r="P23" s="6">
        <v>26.07</v>
      </c>
      <c r="Q23" s="292">
        <f t="shared" si="0"/>
        <v>21.107099999999999</v>
      </c>
    </row>
    <row r="24" spans="2:17">
      <c r="B24" s="80" t="s">
        <v>175</v>
      </c>
      <c r="C24" s="1" t="s">
        <v>164</v>
      </c>
      <c r="D24" s="1" t="s">
        <v>1585</v>
      </c>
      <c r="E24" s="25" t="s">
        <v>1590</v>
      </c>
      <c r="F24" s="6">
        <v>46.12</v>
      </c>
      <c r="G24" s="6">
        <v>46.41</v>
      </c>
      <c r="H24" s="6">
        <v>41.79</v>
      </c>
      <c r="I24" s="6">
        <v>40.78</v>
      </c>
      <c r="J24" s="6">
        <v>35.33</v>
      </c>
      <c r="K24" s="6">
        <v>34.06</v>
      </c>
      <c r="L24" s="6">
        <v>36.44</v>
      </c>
      <c r="M24" s="6">
        <v>45.05</v>
      </c>
      <c r="N24" s="6">
        <v>48.82</v>
      </c>
      <c r="O24" s="6">
        <v>51.68</v>
      </c>
      <c r="P24" s="6">
        <v>42.45</v>
      </c>
      <c r="Q24" s="292">
        <f t="shared" si="0"/>
        <v>39.219600000000007</v>
      </c>
    </row>
    <row r="25" spans="2:17">
      <c r="B25" s="80" t="s">
        <v>1764</v>
      </c>
      <c r="C25" s="1" t="s">
        <v>1765</v>
      </c>
      <c r="D25" s="1" t="s">
        <v>1595</v>
      </c>
      <c r="E25" s="6">
        <v>43.15</v>
      </c>
      <c r="F25" s="25" t="s">
        <v>1590</v>
      </c>
      <c r="G25" s="6">
        <v>67.17</v>
      </c>
      <c r="H25" s="6">
        <v>31.7</v>
      </c>
      <c r="I25" s="6">
        <v>30.34</v>
      </c>
      <c r="J25" s="6">
        <v>28.39</v>
      </c>
      <c r="K25" s="6">
        <v>21.98</v>
      </c>
      <c r="L25" s="6">
        <v>21.79</v>
      </c>
      <c r="M25" s="6">
        <v>35.19</v>
      </c>
      <c r="N25" s="6">
        <v>27.38</v>
      </c>
      <c r="O25" s="6">
        <v>39.39</v>
      </c>
      <c r="P25" s="6">
        <v>24.56</v>
      </c>
      <c r="Q25" s="292">
        <f t="shared" si="0"/>
        <v>31.032436363636361</v>
      </c>
    </row>
    <row r="26" spans="2:17">
      <c r="B26" s="80" t="s">
        <v>42</v>
      </c>
      <c r="C26" s="1" t="s">
        <v>168</v>
      </c>
      <c r="D26" s="1" t="s">
        <v>1595</v>
      </c>
      <c r="E26" s="6">
        <v>44.67</v>
      </c>
      <c r="F26" s="6">
        <v>34.67</v>
      </c>
      <c r="G26" s="6">
        <v>37.369999999999997</v>
      </c>
      <c r="H26" s="6">
        <v>33.020000000000003</v>
      </c>
      <c r="I26" s="6">
        <v>30.04</v>
      </c>
      <c r="J26" s="6">
        <v>30.22</v>
      </c>
      <c r="K26" s="6">
        <v>21.26</v>
      </c>
      <c r="L26" s="6">
        <v>20.98</v>
      </c>
      <c r="M26" s="6">
        <v>38.340000000000003</v>
      </c>
      <c r="N26" s="6">
        <v>30.36</v>
      </c>
      <c r="O26" s="6">
        <v>48.33</v>
      </c>
      <c r="P26" s="6">
        <v>26.27</v>
      </c>
      <c r="Q26" s="292">
        <f t="shared" si="0"/>
        <v>30.323966666666667</v>
      </c>
    </row>
    <row r="27" spans="2:17">
      <c r="B27" s="80" t="s">
        <v>120</v>
      </c>
      <c r="C27" s="1" t="s">
        <v>180</v>
      </c>
      <c r="D27" s="1" t="s">
        <v>1585</v>
      </c>
      <c r="E27" s="25" t="s">
        <v>1590</v>
      </c>
      <c r="F27" s="6">
        <v>56.51</v>
      </c>
      <c r="G27" s="6">
        <v>56.5</v>
      </c>
      <c r="H27" s="6">
        <v>52.81</v>
      </c>
      <c r="I27" s="6">
        <v>55.56</v>
      </c>
      <c r="J27" s="6">
        <v>43.11</v>
      </c>
      <c r="K27" s="6">
        <v>45.93</v>
      </c>
      <c r="L27" s="6">
        <v>38.44</v>
      </c>
      <c r="M27" s="6">
        <v>63.97</v>
      </c>
      <c r="N27" s="6">
        <v>53.88</v>
      </c>
      <c r="O27" s="6">
        <v>72</v>
      </c>
      <c r="P27" s="6">
        <v>37.04</v>
      </c>
      <c r="Q27" s="292">
        <f t="shared" si="0"/>
        <v>48.153636363636366</v>
      </c>
    </row>
    <row r="28" spans="2:17">
      <c r="B28" s="80" t="s">
        <v>127</v>
      </c>
      <c r="C28" s="1" t="s">
        <v>182</v>
      </c>
      <c r="D28" s="1" t="s">
        <v>1595</v>
      </c>
      <c r="E28" s="6">
        <v>48.76</v>
      </c>
      <c r="F28" s="6">
        <v>40.28</v>
      </c>
      <c r="G28" s="6">
        <v>35.32</v>
      </c>
      <c r="H28" s="6">
        <v>32.53</v>
      </c>
      <c r="I28" s="6">
        <v>32.29</v>
      </c>
      <c r="J28" s="6">
        <v>33</v>
      </c>
      <c r="K28" s="6">
        <v>21.98</v>
      </c>
      <c r="L28" s="6">
        <v>23.07</v>
      </c>
      <c r="M28" s="6">
        <v>40.86</v>
      </c>
      <c r="N28" s="6">
        <v>36.32</v>
      </c>
      <c r="O28" s="6">
        <v>42.37</v>
      </c>
      <c r="P28" s="6">
        <v>23.49</v>
      </c>
      <c r="Q28" s="292">
        <f t="shared" si="0"/>
        <v>31.454033333333335</v>
      </c>
    </row>
    <row r="29" spans="2:17">
      <c r="B29" s="80" t="s">
        <v>1766</v>
      </c>
      <c r="C29" s="1" t="s">
        <v>1767</v>
      </c>
      <c r="D29" s="1" t="s">
        <v>1595</v>
      </c>
      <c r="E29" s="6">
        <v>44.37</v>
      </c>
      <c r="F29" s="6">
        <v>42.47</v>
      </c>
      <c r="G29" s="6">
        <v>37.15</v>
      </c>
      <c r="H29" s="6">
        <v>35.840000000000003</v>
      </c>
      <c r="I29" s="6">
        <v>33.93</v>
      </c>
      <c r="J29" s="6">
        <v>35.44</v>
      </c>
      <c r="K29" s="6">
        <v>23.89</v>
      </c>
      <c r="L29" s="6">
        <v>24.18</v>
      </c>
      <c r="M29" s="6">
        <v>42.71</v>
      </c>
      <c r="N29" s="6">
        <v>33.39</v>
      </c>
      <c r="O29" s="6">
        <v>40.590000000000003</v>
      </c>
      <c r="P29" s="6">
        <v>23.89</v>
      </c>
      <c r="Q29" s="292">
        <f t="shared" si="0"/>
        <v>32.035166666666669</v>
      </c>
    </row>
    <row r="30" spans="2:17">
      <c r="B30" s="80" t="s">
        <v>133</v>
      </c>
      <c r="C30" s="1" t="s">
        <v>186</v>
      </c>
      <c r="D30" s="1" t="s">
        <v>1595</v>
      </c>
      <c r="E30" s="6">
        <v>39.299999999999997</v>
      </c>
      <c r="F30" s="25" t="s">
        <v>1590</v>
      </c>
      <c r="G30" s="6">
        <v>70.22</v>
      </c>
      <c r="H30" s="6">
        <v>35.799999999999997</v>
      </c>
      <c r="I30" s="6">
        <v>31.05</v>
      </c>
      <c r="J30" s="6">
        <v>32.69</v>
      </c>
      <c r="K30" s="6">
        <v>23.8</v>
      </c>
      <c r="L30" s="6">
        <v>20.48</v>
      </c>
      <c r="M30" s="6">
        <v>44.56</v>
      </c>
      <c r="N30" s="6">
        <v>31.31</v>
      </c>
      <c r="O30" s="6">
        <v>42.03</v>
      </c>
      <c r="P30" s="6">
        <v>31.17</v>
      </c>
      <c r="Q30" s="292">
        <f t="shared" si="0"/>
        <v>33.656109090909098</v>
      </c>
    </row>
    <row r="31" spans="2:17">
      <c r="B31" s="80" t="s">
        <v>30</v>
      </c>
      <c r="C31" s="1" t="s">
        <v>189</v>
      </c>
      <c r="D31" s="1" t="s">
        <v>1595</v>
      </c>
      <c r="E31" s="6">
        <v>18.66</v>
      </c>
      <c r="F31" s="6">
        <v>17.850000000000001</v>
      </c>
      <c r="G31" s="6">
        <v>16.09</v>
      </c>
      <c r="H31" s="6">
        <v>10.199999999999999</v>
      </c>
      <c r="I31" s="6">
        <v>9.74</v>
      </c>
      <c r="J31" s="6">
        <v>13.16</v>
      </c>
      <c r="K31" s="6">
        <v>8.2899999999999991</v>
      </c>
      <c r="L31" s="6">
        <v>8</v>
      </c>
      <c r="M31" s="6">
        <v>12.97</v>
      </c>
      <c r="N31" s="6">
        <v>13.08</v>
      </c>
      <c r="O31" s="6">
        <v>21.81</v>
      </c>
      <c r="P31" s="6">
        <v>14.27</v>
      </c>
      <c r="Q31" s="292">
        <f t="shared" si="0"/>
        <v>12.582533333333336</v>
      </c>
    </row>
    <row r="32" spans="2:17">
      <c r="B32" s="80" t="s">
        <v>60</v>
      </c>
      <c r="C32" s="1" t="s">
        <v>191</v>
      </c>
      <c r="D32" s="1" t="s">
        <v>1585</v>
      </c>
      <c r="E32" s="6">
        <v>37.36</v>
      </c>
      <c r="F32" s="6">
        <v>39.630000000000003</v>
      </c>
      <c r="G32" s="6">
        <v>37.81</v>
      </c>
      <c r="H32" s="6">
        <v>34.94</v>
      </c>
      <c r="I32" s="6">
        <v>35.82</v>
      </c>
      <c r="J32" s="6">
        <v>37.17</v>
      </c>
      <c r="K32" s="6">
        <v>29</v>
      </c>
      <c r="L32" s="6">
        <v>30.53</v>
      </c>
      <c r="M32" s="6">
        <v>36.31</v>
      </c>
      <c r="N32" s="25" t="s">
        <v>1590</v>
      </c>
      <c r="O32" s="6">
        <v>41.8</v>
      </c>
      <c r="P32" s="6">
        <v>29.08</v>
      </c>
      <c r="Q32" s="292">
        <f t="shared" si="0"/>
        <v>32.572181818181818</v>
      </c>
    </row>
    <row r="33" spans="2:17">
      <c r="B33" s="80" t="s">
        <v>188</v>
      </c>
      <c r="C33" s="1" t="s">
        <v>193</v>
      </c>
      <c r="D33" s="1" t="s">
        <v>1595</v>
      </c>
      <c r="E33" s="6">
        <v>35.049999999999997</v>
      </c>
      <c r="F33" s="25" t="s">
        <v>1590</v>
      </c>
      <c r="G33" s="6">
        <v>38.700000000000003</v>
      </c>
      <c r="H33" s="6">
        <v>31.29</v>
      </c>
      <c r="I33" s="6">
        <v>32.94</v>
      </c>
      <c r="J33" s="6">
        <v>28.79</v>
      </c>
      <c r="K33" s="6">
        <v>28.32</v>
      </c>
      <c r="L33" s="6">
        <v>30.29</v>
      </c>
      <c r="M33" s="6">
        <v>37.159999999999997</v>
      </c>
      <c r="N33" s="6">
        <v>32.65</v>
      </c>
      <c r="O33" s="6">
        <v>40.200000000000003</v>
      </c>
      <c r="P33" s="6">
        <v>38</v>
      </c>
      <c r="Q33" s="292">
        <f t="shared" si="0"/>
        <v>31.228981818181815</v>
      </c>
    </row>
    <row r="34" spans="2:17">
      <c r="B34" s="157" t="s">
        <v>1768</v>
      </c>
      <c r="C34" s="158" t="s">
        <v>195</v>
      </c>
      <c r="D34" s="158" t="s">
        <v>1595</v>
      </c>
      <c r="E34" s="293">
        <v>40.840000000000003</v>
      </c>
      <c r="F34" s="293">
        <v>43.26</v>
      </c>
      <c r="G34" s="293">
        <v>42.77</v>
      </c>
      <c r="H34" s="293">
        <v>40.92</v>
      </c>
      <c r="I34" s="293">
        <v>38.32</v>
      </c>
      <c r="J34" s="293">
        <v>32.6</v>
      </c>
      <c r="K34" s="293">
        <v>35.5</v>
      </c>
      <c r="L34" s="293">
        <v>32.79</v>
      </c>
      <c r="M34" s="293">
        <v>40.020000000000003</v>
      </c>
      <c r="N34" s="293">
        <v>36.909999999999997</v>
      </c>
      <c r="O34" s="293">
        <v>40.24</v>
      </c>
      <c r="P34" s="293">
        <v>41.6</v>
      </c>
      <c r="Q34" s="294">
        <f t="shared" si="0"/>
        <v>35.709033333333338</v>
      </c>
    </row>
  </sheetData>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3"/>
  <sheetViews>
    <sheetView workbookViewId="0">
      <selection activeCell="C9" sqref="C9"/>
    </sheetView>
  </sheetViews>
  <sheetFormatPr defaultRowHeight="14.5"/>
  <cols>
    <col min="3" max="3" width="12.453125" customWidth="1"/>
    <col min="4" max="4" width="11.1796875" customWidth="1"/>
    <col min="9" max="9" width="8.81640625" customWidth="1"/>
    <col min="17" max="17" width="23.1796875" customWidth="1"/>
  </cols>
  <sheetData>
    <row r="2" spans="2:17">
      <c r="B2" s="3"/>
      <c r="C2" s="3"/>
      <c r="D2" s="3"/>
      <c r="E2" s="94" t="s">
        <v>1786</v>
      </c>
      <c r="F2" s="95"/>
      <c r="G2" s="95"/>
      <c r="H2" s="95"/>
      <c r="I2" s="95"/>
      <c r="J2" s="95"/>
      <c r="K2" s="95"/>
      <c r="L2" s="95"/>
      <c r="M2" s="95"/>
      <c r="N2" s="95"/>
      <c r="O2" s="95"/>
      <c r="P2" s="95"/>
      <c r="Q2" s="96"/>
    </row>
    <row r="3" spans="2:17">
      <c r="B3" s="3"/>
      <c r="C3" s="3"/>
      <c r="D3" s="3"/>
      <c r="E3" s="97" t="s">
        <v>1565</v>
      </c>
      <c r="F3" s="102"/>
      <c r="G3" s="102"/>
      <c r="H3" s="102"/>
      <c r="I3" s="102"/>
      <c r="J3" s="102"/>
      <c r="K3" s="102"/>
      <c r="L3" s="102"/>
      <c r="M3" s="102"/>
      <c r="N3" s="102"/>
      <c r="O3" s="102"/>
      <c r="P3" s="103"/>
      <c r="Q3" s="8" t="s">
        <v>1565</v>
      </c>
    </row>
    <row r="4" spans="2:17">
      <c r="B4" s="137" t="s">
        <v>1</v>
      </c>
      <c r="C4" s="138" t="s">
        <v>1566</v>
      </c>
      <c r="D4" s="138" t="s">
        <v>1745</v>
      </c>
      <c r="E4" s="139" t="s">
        <v>1787</v>
      </c>
      <c r="F4" s="139" t="s">
        <v>1788</v>
      </c>
      <c r="G4" s="139" t="s">
        <v>1789</v>
      </c>
      <c r="H4" s="139" t="s">
        <v>1790</v>
      </c>
      <c r="I4" s="139" t="s">
        <v>1791</v>
      </c>
      <c r="J4" s="139" t="s">
        <v>1792</v>
      </c>
      <c r="K4" s="139" t="s">
        <v>1793</v>
      </c>
      <c r="L4" s="139" t="s">
        <v>1794</v>
      </c>
      <c r="M4" s="139" t="s">
        <v>1795</v>
      </c>
      <c r="N4" s="139" t="s">
        <v>1796</v>
      </c>
      <c r="O4" s="139" t="s">
        <v>1797</v>
      </c>
      <c r="P4" s="139" t="s">
        <v>1798</v>
      </c>
      <c r="Q4" s="160" t="s">
        <v>1799</v>
      </c>
    </row>
    <row r="5" spans="2:17">
      <c r="B5" s="80" t="s">
        <v>78</v>
      </c>
      <c r="C5" s="1" t="s">
        <v>1584</v>
      </c>
      <c r="D5" s="1" t="s">
        <v>1585</v>
      </c>
      <c r="E5" s="2">
        <v>45.5</v>
      </c>
      <c r="F5" s="2">
        <v>16.61</v>
      </c>
      <c r="G5" s="2">
        <v>35</v>
      </c>
      <c r="H5" s="2">
        <v>32.35</v>
      </c>
      <c r="I5" s="2">
        <v>37.31</v>
      </c>
      <c r="J5" s="2">
        <v>32.65</v>
      </c>
      <c r="K5" s="2">
        <v>40.11</v>
      </c>
      <c r="L5" s="2">
        <v>40.229999999999997</v>
      </c>
      <c r="M5" s="2">
        <v>34.89</v>
      </c>
      <c r="N5" s="2">
        <v>34.4</v>
      </c>
      <c r="O5" s="2">
        <v>60.21</v>
      </c>
      <c r="P5" s="2">
        <v>31.9</v>
      </c>
      <c r="Q5" s="292">
        <f>AVERAGE(E5:P5)*0.95</f>
        <v>34.925166666666662</v>
      </c>
    </row>
    <row r="6" spans="2:17">
      <c r="B6" s="80" t="s">
        <v>74</v>
      </c>
      <c r="C6" s="1" t="s">
        <v>1586</v>
      </c>
      <c r="D6" s="1" t="s">
        <v>1585</v>
      </c>
      <c r="E6" s="2">
        <v>46.06</v>
      </c>
      <c r="F6" s="2">
        <v>40.340000000000003</v>
      </c>
      <c r="G6" s="2">
        <v>35.770000000000003</v>
      </c>
      <c r="H6" s="2">
        <v>34.31</v>
      </c>
      <c r="I6" s="2">
        <v>34.1</v>
      </c>
      <c r="J6" s="2">
        <v>39.659999999999997</v>
      </c>
      <c r="K6" s="2">
        <v>41.11</v>
      </c>
      <c r="L6" s="2">
        <v>45.7</v>
      </c>
      <c r="M6" s="2">
        <v>36.47</v>
      </c>
      <c r="N6" s="2">
        <v>38.58</v>
      </c>
      <c r="O6" s="2">
        <v>47.95</v>
      </c>
      <c r="P6" s="2">
        <v>38.33</v>
      </c>
      <c r="Q6" s="292">
        <f t="shared" ref="Q6:Q33" si="0">AVERAGE(E6:P6)*0.95</f>
        <v>37.871749999999992</v>
      </c>
    </row>
    <row r="7" spans="2:17">
      <c r="B7" s="80" t="s">
        <v>13</v>
      </c>
      <c r="C7" s="1" t="s">
        <v>12</v>
      </c>
      <c r="D7" s="1" t="s">
        <v>1585</v>
      </c>
      <c r="E7" s="2">
        <v>46.38</v>
      </c>
      <c r="F7" s="2">
        <v>49.09</v>
      </c>
      <c r="G7" s="24" t="s">
        <v>1590</v>
      </c>
      <c r="H7" s="2">
        <v>27.61</v>
      </c>
      <c r="I7" s="2">
        <v>37.78</v>
      </c>
      <c r="J7" s="2">
        <v>38.68</v>
      </c>
      <c r="K7" s="2">
        <v>40.75</v>
      </c>
      <c r="L7" s="2">
        <v>31.09</v>
      </c>
      <c r="M7" s="2">
        <v>43.66</v>
      </c>
      <c r="N7" s="2">
        <v>38.51</v>
      </c>
      <c r="O7" s="2">
        <v>49.03</v>
      </c>
      <c r="P7" s="2">
        <v>37.83</v>
      </c>
      <c r="Q7" s="292">
        <f t="shared" si="0"/>
        <v>38.035409090909084</v>
      </c>
    </row>
    <row r="8" spans="2:17">
      <c r="B8" s="80" t="s">
        <v>1758</v>
      </c>
      <c r="C8" s="1" t="s">
        <v>1759</v>
      </c>
      <c r="D8" s="1" t="s">
        <v>1585</v>
      </c>
      <c r="E8" s="2">
        <v>48.19</v>
      </c>
      <c r="F8" s="2">
        <v>38.979999999999997</v>
      </c>
      <c r="G8" s="2">
        <v>43.34</v>
      </c>
      <c r="H8" s="2">
        <v>29.55</v>
      </c>
      <c r="I8" s="2">
        <v>29.96</v>
      </c>
      <c r="J8" s="2">
        <v>32.54</v>
      </c>
      <c r="K8" s="2">
        <v>31.63</v>
      </c>
      <c r="L8" s="24" t="s">
        <v>1590</v>
      </c>
      <c r="M8" s="2">
        <v>39.75</v>
      </c>
      <c r="N8" s="2">
        <v>36.86</v>
      </c>
      <c r="O8" s="2">
        <v>50.54</v>
      </c>
      <c r="P8" s="2">
        <v>34.89</v>
      </c>
      <c r="Q8" s="292">
        <f t="shared" si="0"/>
        <v>35.947136363636368</v>
      </c>
    </row>
    <row r="9" spans="2:17">
      <c r="B9" s="80" t="s">
        <v>44</v>
      </c>
      <c r="C9" s="1" t="s">
        <v>43</v>
      </c>
      <c r="D9" s="1" t="s">
        <v>1595</v>
      </c>
      <c r="E9" s="2">
        <v>38.28</v>
      </c>
      <c r="F9" s="2">
        <v>34.729999999999997</v>
      </c>
      <c r="G9" s="2">
        <v>27.7</v>
      </c>
      <c r="H9" s="2">
        <v>28.46</v>
      </c>
      <c r="I9" s="24" t="s">
        <v>1590</v>
      </c>
      <c r="J9" s="2">
        <v>24.26</v>
      </c>
      <c r="K9" s="2">
        <v>22.98</v>
      </c>
      <c r="L9" s="2">
        <v>30.23</v>
      </c>
      <c r="M9" s="2">
        <v>27.18</v>
      </c>
      <c r="N9" s="2">
        <v>31.95</v>
      </c>
      <c r="O9" s="2">
        <v>41.11</v>
      </c>
      <c r="P9" s="15" t="s">
        <v>1591</v>
      </c>
      <c r="Q9" s="292">
        <f t="shared" si="0"/>
        <v>29.153599999999997</v>
      </c>
    </row>
    <row r="10" spans="2:17">
      <c r="B10" s="80" t="s">
        <v>26</v>
      </c>
      <c r="C10" s="1" t="s">
        <v>96</v>
      </c>
      <c r="D10" s="1" t="s">
        <v>1585</v>
      </c>
      <c r="E10" s="2">
        <v>38.6</v>
      </c>
      <c r="F10" s="2">
        <v>31.12</v>
      </c>
      <c r="G10" s="2">
        <v>31.18</v>
      </c>
      <c r="H10" s="2">
        <v>25.43</v>
      </c>
      <c r="I10" s="2">
        <v>23.17</v>
      </c>
      <c r="J10" s="2">
        <v>25.24</v>
      </c>
      <c r="K10" s="2">
        <v>23.09</v>
      </c>
      <c r="L10" s="2">
        <v>29.93</v>
      </c>
      <c r="M10" s="2">
        <v>30.51</v>
      </c>
      <c r="N10" s="2">
        <v>31.03</v>
      </c>
      <c r="O10" s="2">
        <v>34.24</v>
      </c>
      <c r="P10" s="2">
        <v>41.23</v>
      </c>
      <c r="Q10" s="292">
        <f t="shared" si="0"/>
        <v>28.877625000000005</v>
      </c>
    </row>
    <row r="11" spans="2:17">
      <c r="B11" s="80" t="s">
        <v>80</v>
      </c>
      <c r="C11" s="1" t="s">
        <v>109</v>
      </c>
      <c r="D11" s="1" t="s">
        <v>1585</v>
      </c>
      <c r="E11" s="2">
        <v>32.72</v>
      </c>
      <c r="F11" s="2">
        <v>30</v>
      </c>
      <c r="G11" s="2">
        <v>28.86</v>
      </c>
      <c r="H11" s="2">
        <v>23.63</v>
      </c>
      <c r="I11" s="2">
        <v>23.22</v>
      </c>
      <c r="J11" s="2">
        <v>24.19</v>
      </c>
      <c r="K11" s="2">
        <v>20.71</v>
      </c>
      <c r="L11" s="2">
        <v>22.59</v>
      </c>
      <c r="M11" s="2">
        <v>32.200000000000003</v>
      </c>
      <c r="N11" s="2">
        <v>31.16</v>
      </c>
      <c r="O11" s="2">
        <v>34.74</v>
      </c>
      <c r="P11" s="2">
        <v>30.86</v>
      </c>
      <c r="Q11" s="292">
        <f t="shared" si="0"/>
        <v>26.511333333333337</v>
      </c>
    </row>
    <row r="12" spans="2:17">
      <c r="B12" s="80" t="s">
        <v>49</v>
      </c>
      <c r="C12" s="1" t="s">
        <v>111</v>
      </c>
      <c r="D12" s="1" t="s">
        <v>1585</v>
      </c>
      <c r="E12" s="2">
        <v>47.81</v>
      </c>
      <c r="F12" s="2">
        <v>33.75</v>
      </c>
      <c r="G12" s="2">
        <v>38.57</v>
      </c>
      <c r="H12" s="2">
        <v>36.28</v>
      </c>
      <c r="I12" s="2">
        <v>36.450000000000003</v>
      </c>
      <c r="J12" s="2">
        <v>40.159999999999997</v>
      </c>
      <c r="K12" s="2">
        <v>38.130000000000003</v>
      </c>
      <c r="L12" s="2">
        <v>38.909999999999997</v>
      </c>
      <c r="M12" s="2">
        <v>38.18</v>
      </c>
      <c r="N12" s="2">
        <v>40.21</v>
      </c>
      <c r="O12" s="2">
        <v>40.409999999999997</v>
      </c>
      <c r="P12" s="2">
        <v>38.880000000000003</v>
      </c>
      <c r="Q12" s="292">
        <f t="shared" si="0"/>
        <v>37.029416666666663</v>
      </c>
    </row>
    <row r="13" spans="2:17">
      <c r="B13" s="80" t="s">
        <v>52</v>
      </c>
      <c r="C13" s="1" t="s">
        <v>113</v>
      </c>
      <c r="D13" s="1" t="s">
        <v>1585</v>
      </c>
      <c r="E13" s="2">
        <v>45.88</v>
      </c>
      <c r="F13" s="2">
        <v>39.65</v>
      </c>
      <c r="G13" s="2">
        <v>33.08</v>
      </c>
      <c r="H13" s="2">
        <v>28.67</v>
      </c>
      <c r="I13" s="2">
        <v>35.200000000000003</v>
      </c>
      <c r="J13" s="2">
        <v>28.52</v>
      </c>
      <c r="K13" s="2">
        <v>30.26</v>
      </c>
      <c r="L13" s="2">
        <v>36.270000000000003</v>
      </c>
      <c r="M13" s="24" t="s">
        <v>1590</v>
      </c>
      <c r="N13" s="24" t="s">
        <v>1590</v>
      </c>
      <c r="O13" s="2">
        <v>40.64</v>
      </c>
      <c r="P13" s="2">
        <v>37.1</v>
      </c>
      <c r="Q13" s="292">
        <f t="shared" si="0"/>
        <v>33.75065</v>
      </c>
    </row>
    <row r="14" spans="2:17">
      <c r="B14" s="80" t="s">
        <v>1598</v>
      </c>
      <c r="C14" s="1" t="s">
        <v>115</v>
      </c>
      <c r="D14" s="1" t="s">
        <v>1585</v>
      </c>
      <c r="E14" s="24" t="s">
        <v>1590</v>
      </c>
      <c r="F14" s="2">
        <v>36.18</v>
      </c>
      <c r="G14" s="2">
        <v>36.29</v>
      </c>
      <c r="H14" s="2">
        <v>28.25</v>
      </c>
      <c r="I14" s="2">
        <v>27.06</v>
      </c>
      <c r="J14" s="2">
        <v>26.2</v>
      </c>
      <c r="K14" s="2">
        <v>23.92</v>
      </c>
      <c r="L14" s="2">
        <v>28.69</v>
      </c>
      <c r="M14" s="2">
        <v>31.65</v>
      </c>
      <c r="N14" s="2">
        <v>32.68</v>
      </c>
      <c r="O14" s="2">
        <v>40.64</v>
      </c>
      <c r="P14" s="2">
        <v>37.28</v>
      </c>
      <c r="Q14" s="292">
        <f t="shared" si="0"/>
        <v>30.127090909090899</v>
      </c>
    </row>
    <row r="15" spans="2:17">
      <c r="B15" s="80" t="s">
        <v>122</v>
      </c>
      <c r="C15" s="1" t="s">
        <v>117</v>
      </c>
      <c r="D15" s="1" t="s">
        <v>1585</v>
      </c>
      <c r="E15" s="2">
        <v>48.34</v>
      </c>
      <c r="F15" s="2">
        <v>54.46</v>
      </c>
      <c r="G15" s="2">
        <v>45.75</v>
      </c>
      <c r="H15" s="2">
        <v>32.99</v>
      </c>
      <c r="I15" s="2">
        <v>30.63</v>
      </c>
      <c r="J15" s="2">
        <v>37.630000000000003</v>
      </c>
      <c r="K15" s="2">
        <v>34.43</v>
      </c>
      <c r="L15" s="2">
        <v>27.17</v>
      </c>
      <c r="M15" s="2">
        <v>41.39</v>
      </c>
      <c r="N15" s="2">
        <v>32.96</v>
      </c>
      <c r="O15" s="2">
        <v>49.23</v>
      </c>
      <c r="P15" s="2">
        <v>38.82</v>
      </c>
      <c r="Q15" s="292">
        <f t="shared" si="0"/>
        <v>37.509166666666665</v>
      </c>
    </row>
    <row r="16" spans="2:17">
      <c r="B16" s="80" t="s">
        <v>1760</v>
      </c>
      <c r="C16" s="1" t="s">
        <v>1761</v>
      </c>
      <c r="D16" s="1" t="s">
        <v>1585</v>
      </c>
      <c r="E16" s="2">
        <v>56.97</v>
      </c>
      <c r="F16" s="2">
        <v>41.94</v>
      </c>
      <c r="G16" s="2">
        <v>50.86</v>
      </c>
      <c r="H16" s="2">
        <v>42.22</v>
      </c>
      <c r="I16" s="2">
        <v>35.770000000000003</v>
      </c>
      <c r="J16" s="2">
        <v>41.63</v>
      </c>
      <c r="K16" s="2">
        <v>39.700000000000003</v>
      </c>
      <c r="L16" s="2">
        <v>41.71</v>
      </c>
      <c r="M16" s="2">
        <v>41.69</v>
      </c>
      <c r="N16" s="2">
        <v>37.93</v>
      </c>
      <c r="O16" s="2">
        <v>56.73</v>
      </c>
      <c r="P16" s="2">
        <v>47.1</v>
      </c>
      <c r="Q16" s="292">
        <f t="shared" si="0"/>
        <v>42.294791666666669</v>
      </c>
    </row>
    <row r="17" spans="2:17">
      <c r="B17" s="80" t="s">
        <v>149</v>
      </c>
      <c r="C17" s="1" t="s">
        <v>148</v>
      </c>
      <c r="D17" s="1" t="s">
        <v>1585</v>
      </c>
      <c r="E17" s="2">
        <v>66.930000000000007</v>
      </c>
      <c r="F17" s="2">
        <v>51.62</v>
      </c>
      <c r="G17" s="2">
        <v>57.7</v>
      </c>
      <c r="H17" s="2">
        <v>47.84</v>
      </c>
      <c r="I17" s="2">
        <v>47.41</v>
      </c>
      <c r="J17" s="2">
        <v>48.27</v>
      </c>
      <c r="K17" s="2">
        <v>41.65</v>
      </c>
      <c r="L17" s="2">
        <v>46.46</v>
      </c>
      <c r="M17" s="2">
        <v>52.89</v>
      </c>
      <c r="N17" s="2">
        <v>42.38</v>
      </c>
      <c r="O17" s="2">
        <v>72.06</v>
      </c>
      <c r="P17" s="2">
        <v>82.26</v>
      </c>
      <c r="Q17" s="292">
        <f t="shared" si="0"/>
        <v>52.049708333333321</v>
      </c>
    </row>
    <row r="18" spans="2:17">
      <c r="B18" s="80" t="s">
        <v>56</v>
      </c>
      <c r="C18" s="1" t="s">
        <v>137</v>
      </c>
      <c r="D18" s="1" t="s">
        <v>1585</v>
      </c>
      <c r="E18" s="2">
        <v>37.78</v>
      </c>
      <c r="F18" s="2">
        <v>30.58</v>
      </c>
      <c r="G18" s="2">
        <v>36.299999999999997</v>
      </c>
      <c r="H18" s="2">
        <v>26.42</v>
      </c>
      <c r="I18" s="2">
        <v>22.86</v>
      </c>
      <c r="J18" s="2">
        <v>23.7</v>
      </c>
      <c r="K18" s="2">
        <v>22.79</v>
      </c>
      <c r="L18" s="2">
        <v>23.43</v>
      </c>
      <c r="M18" s="2">
        <v>28.81</v>
      </c>
      <c r="N18" s="2">
        <v>26.38</v>
      </c>
      <c r="O18" s="2">
        <v>34.049999999999997</v>
      </c>
      <c r="P18" s="2">
        <v>36.119999999999997</v>
      </c>
      <c r="Q18" s="292">
        <f t="shared" si="0"/>
        <v>27.646583333333336</v>
      </c>
    </row>
    <row r="19" spans="2:17">
      <c r="B19" s="80" t="s">
        <v>1762</v>
      </c>
      <c r="C19" s="1" t="s">
        <v>1763</v>
      </c>
      <c r="D19" s="1" t="s">
        <v>1585</v>
      </c>
      <c r="E19" s="2">
        <v>37.53</v>
      </c>
      <c r="F19" s="2">
        <v>30.4</v>
      </c>
      <c r="G19" s="2">
        <v>36.200000000000003</v>
      </c>
      <c r="H19" s="2">
        <v>24.39</v>
      </c>
      <c r="I19" s="2">
        <v>22.82</v>
      </c>
      <c r="J19" s="2">
        <v>25.12</v>
      </c>
      <c r="K19" s="2">
        <v>23.93</v>
      </c>
      <c r="L19" s="2">
        <v>25.15</v>
      </c>
      <c r="M19" s="2">
        <v>32.53</v>
      </c>
      <c r="N19" s="2">
        <v>28.85</v>
      </c>
      <c r="O19" s="2">
        <v>37.28</v>
      </c>
      <c r="P19" s="2">
        <v>31.22</v>
      </c>
      <c r="Q19" s="292">
        <f t="shared" si="0"/>
        <v>28.13741666666667</v>
      </c>
    </row>
    <row r="20" spans="2:17">
      <c r="B20" s="80" t="s">
        <v>124</v>
      </c>
      <c r="C20" s="1" t="s">
        <v>1607</v>
      </c>
      <c r="D20" s="1" t="s">
        <v>1585</v>
      </c>
      <c r="E20" s="2">
        <v>47.94</v>
      </c>
      <c r="F20" s="24" t="s">
        <v>1590</v>
      </c>
      <c r="G20" s="2">
        <v>44.37</v>
      </c>
      <c r="H20" s="2">
        <v>35.44</v>
      </c>
      <c r="I20" s="24" t="s">
        <v>1590</v>
      </c>
      <c r="J20" s="24" t="s">
        <v>1590</v>
      </c>
      <c r="K20" s="2">
        <v>31.9</v>
      </c>
      <c r="L20" s="2">
        <v>37.03</v>
      </c>
      <c r="M20" s="2">
        <v>40.21</v>
      </c>
      <c r="N20" s="2">
        <v>33.75</v>
      </c>
      <c r="O20" s="24" t="s">
        <v>1590</v>
      </c>
      <c r="P20" s="2">
        <v>32.46</v>
      </c>
      <c r="Q20" s="292">
        <v>36.159999999999997</v>
      </c>
    </row>
    <row r="21" spans="2:17">
      <c r="B21" s="80" t="s">
        <v>143</v>
      </c>
      <c r="C21" s="1" t="s">
        <v>158</v>
      </c>
      <c r="D21" s="1" t="s">
        <v>1595</v>
      </c>
      <c r="E21" s="2">
        <v>32.6</v>
      </c>
      <c r="F21" s="2">
        <v>28.98</v>
      </c>
      <c r="G21" s="2">
        <v>24.72</v>
      </c>
      <c r="H21" s="2">
        <v>22.43</v>
      </c>
      <c r="I21" s="2">
        <v>23.12</v>
      </c>
      <c r="J21" s="2">
        <v>18.41</v>
      </c>
      <c r="K21" s="2">
        <v>18.3</v>
      </c>
      <c r="L21" s="2">
        <v>19.78</v>
      </c>
      <c r="M21" s="2">
        <v>24.04</v>
      </c>
      <c r="N21" s="2">
        <v>26.33</v>
      </c>
      <c r="O21" s="2">
        <v>31.22</v>
      </c>
      <c r="P21" s="2">
        <v>31.11</v>
      </c>
      <c r="Q21" s="292">
        <f t="shared" si="0"/>
        <v>23.832333333333327</v>
      </c>
    </row>
    <row r="22" spans="2:17">
      <c r="B22" s="80" t="s">
        <v>95</v>
      </c>
      <c r="C22" s="1" t="s">
        <v>161</v>
      </c>
      <c r="D22" s="1" t="s">
        <v>1595</v>
      </c>
      <c r="E22" s="2">
        <v>31.19</v>
      </c>
      <c r="F22" s="2">
        <v>24.42</v>
      </c>
      <c r="G22" s="2">
        <v>22.84</v>
      </c>
      <c r="H22" s="2">
        <v>16.97</v>
      </c>
      <c r="I22" s="2">
        <v>17.18</v>
      </c>
      <c r="J22" s="2">
        <v>17.87</v>
      </c>
      <c r="K22" s="2">
        <v>15.15</v>
      </c>
      <c r="L22" s="2">
        <v>18.21</v>
      </c>
      <c r="M22" s="2">
        <v>21.54</v>
      </c>
      <c r="N22" s="2">
        <v>24.17</v>
      </c>
      <c r="O22" s="2">
        <v>31.65</v>
      </c>
      <c r="P22" s="2">
        <v>34.03</v>
      </c>
      <c r="Q22" s="292">
        <f t="shared" si="0"/>
        <v>21.788250000000001</v>
      </c>
    </row>
    <row r="23" spans="2:17">
      <c r="B23" s="80" t="s">
        <v>175</v>
      </c>
      <c r="C23" s="1" t="s">
        <v>164</v>
      </c>
      <c r="D23" s="1" t="s">
        <v>1585</v>
      </c>
      <c r="E23" s="24" t="s">
        <v>1590</v>
      </c>
      <c r="F23" s="24" t="s">
        <v>1590</v>
      </c>
      <c r="G23" s="2">
        <v>38.35</v>
      </c>
      <c r="H23" s="2">
        <v>32.979999999999997</v>
      </c>
      <c r="I23" s="2">
        <v>38.700000000000003</v>
      </c>
      <c r="J23" s="2">
        <v>37.380000000000003</v>
      </c>
      <c r="K23" s="2">
        <v>34.36</v>
      </c>
      <c r="L23" s="2">
        <v>35.61</v>
      </c>
      <c r="M23" s="2">
        <v>41.92</v>
      </c>
      <c r="N23" s="2">
        <v>43.01</v>
      </c>
      <c r="O23" s="2">
        <v>55.54</v>
      </c>
      <c r="P23" s="24" t="s">
        <v>1590</v>
      </c>
      <c r="Q23" s="292">
        <f t="shared" si="0"/>
        <v>37.773055555555558</v>
      </c>
    </row>
    <row r="24" spans="2:17">
      <c r="B24" s="80" t="s">
        <v>1764</v>
      </c>
      <c r="C24" s="1" t="s">
        <v>1765</v>
      </c>
      <c r="D24" s="1" t="s">
        <v>1595</v>
      </c>
      <c r="E24" s="2">
        <v>39.68</v>
      </c>
      <c r="F24" s="2">
        <v>29.49</v>
      </c>
      <c r="G24" s="2">
        <v>39.39</v>
      </c>
      <c r="H24" s="24" t="s">
        <v>1590</v>
      </c>
      <c r="I24" s="2">
        <v>21.17</v>
      </c>
      <c r="J24" s="24" t="s">
        <v>1590</v>
      </c>
      <c r="K24" s="24" t="s">
        <v>1590</v>
      </c>
      <c r="L24" s="2">
        <v>25.81</v>
      </c>
      <c r="M24" s="24" t="s">
        <v>1590</v>
      </c>
      <c r="N24" s="2">
        <v>27.48</v>
      </c>
      <c r="O24" s="2">
        <v>27.9</v>
      </c>
      <c r="P24" s="2">
        <v>35.369999999999997</v>
      </c>
      <c r="Q24" s="292">
        <v>27.1</v>
      </c>
    </row>
    <row r="25" spans="2:17">
      <c r="B25" s="80" t="s">
        <v>42</v>
      </c>
      <c r="C25" s="1" t="s">
        <v>168</v>
      </c>
      <c r="D25" s="1" t="s">
        <v>1595</v>
      </c>
      <c r="E25" s="2">
        <v>39.380000000000003</v>
      </c>
      <c r="F25" s="2">
        <v>32.770000000000003</v>
      </c>
      <c r="G25" s="2">
        <v>39.14</v>
      </c>
      <c r="H25" s="2">
        <v>30.59</v>
      </c>
      <c r="I25" s="2">
        <v>23.15</v>
      </c>
      <c r="J25" s="2">
        <v>29.34</v>
      </c>
      <c r="K25" s="2">
        <v>25.24</v>
      </c>
      <c r="L25" s="2">
        <v>25.53</v>
      </c>
      <c r="M25" s="2">
        <v>30.3</v>
      </c>
      <c r="N25" s="2">
        <v>29.36</v>
      </c>
      <c r="O25" s="2">
        <v>34.11</v>
      </c>
      <c r="P25" s="2">
        <v>40.520000000000003</v>
      </c>
      <c r="Q25" s="292">
        <f t="shared" si="0"/>
        <v>30.038208333333333</v>
      </c>
    </row>
    <row r="26" spans="2:17">
      <c r="B26" s="80" t="s">
        <v>120</v>
      </c>
      <c r="C26" s="1" t="s">
        <v>180</v>
      </c>
      <c r="D26" s="1" t="s">
        <v>1585</v>
      </c>
      <c r="E26" s="2">
        <v>62.15</v>
      </c>
      <c r="F26" s="2">
        <v>46.92</v>
      </c>
      <c r="G26" s="2">
        <v>50.58</v>
      </c>
      <c r="H26" s="2">
        <v>47.71</v>
      </c>
      <c r="I26" s="2">
        <v>41.08</v>
      </c>
      <c r="J26" s="2">
        <v>39.58</v>
      </c>
      <c r="K26" s="2">
        <v>54.04</v>
      </c>
      <c r="L26" s="2">
        <v>47.3</v>
      </c>
      <c r="M26" s="2">
        <v>52.47</v>
      </c>
      <c r="N26" s="24" t="s">
        <v>1590</v>
      </c>
      <c r="O26" s="24" t="s">
        <v>1590</v>
      </c>
      <c r="P26" s="24" t="s">
        <v>1590</v>
      </c>
      <c r="Q26" s="292">
        <f>AVERAGE(E26:P26)*0.95</f>
        <v>46.637611111111113</v>
      </c>
    </row>
    <row r="27" spans="2:17">
      <c r="B27" s="80" t="s">
        <v>127</v>
      </c>
      <c r="C27" s="1" t="s">
        <v>182</v>
      </c>
      <c r="D27" s="1" t="s">
        <v>1595</v>
      </c>
      <c r="E27" s="2">
        <v>43</v>
      </c>
      <c r="F27" s="2">
        <v>32.69</v>
      </c>
      <c r="G27" s="2">
        <v>44.81</v>
      </c>
      <c r="H27" s="2">
        <v>33.549999999999997</v>
      </c>
      <c r="I27" s="2">
        <v>22.92</v>
      </c>
      <c r="J27" s="2">
        <v>31.22</v>
      </c>
      <c r="K27" s="2">
        <v>25.57</v>
      </c>
      <c r="L27" s="2">
        <v>28.49</v>
      </c>
      <c r="M27" s="2">
        <v>29.84</v>
      </c>
      <c r="N27" s="2">
        <v>32.119999999999997</v>
      </c>
      <c r="O27" s="2">
        <v>28.29</v>
      </c>
      <c r="P27" s="2">
        <v>39.75</v>
      </c>
      <c r="Q27" s="292">
        <f t="shared" si="0"/>
        <v>31.053124999999998</v>
      </c>
    </row>
    <row r="28" spans="2:17">
      <c r="B28" s="80" t="s">
        <v>1766</v>
      </c>
      <c r="C28" s="1" t="s">
        <v>1767</v>
      </c>
      <c r="D28" s="1" t="s">
        <v>1595</v>
      </c>
      <c r="E28" s="2">
        <v>41.96</v>
      </c>
      <c r="F28" s="2">
        <v>32.9</v>
      </c>
      <c r="G28" s="2">
        <v>44.12</v>
      </c>
      <c r="H28" s="2">
        <v>35.869999999999997</v>
      </c>
      <c r="I28" s="2">
        <v>23.66</v>
      </c>
      <c r="J28" s="2">
        <v>32.78</v>
      </c>
      <c r="K28" s="2">
        <v>32.82</v>
      </c>
      <c r="L28" s="2">
        <v>32.76</v>
      </c>
      <c r="M28" s="2">
        <v>32.979999999999997</v>
      </c>
      <c r="N28" s="2">
        <v>33.89</v>
      </c>
      <c r="O28" s="2">
        <v>28.09</v>
      </c>
      <c r="P28" s="2">
        <v>40.89</v>
      </c>
      <c r="Q28" s="292">
        <f t="shared" si="0"/>
        <v>32.673666666666662</v>
      </c>
    </row>
    <row r="29" spans="2:17">
      <c r="B29" s="80" t="s">
        <v>133</v>
      </c>
      <c r="C29" s="1" t="s">
        <v>186</v>
      </c>
      <c r="D29" s="1" t="s">
        <v>1595</v>
      </c>
      <c r="E29" s="2">
        <v>40.47</v>
      </c>
      <c r="F29" s="2">
        <v>34.49</v>
      </c>
      <c r="G29" s="2">
        <v>41.29</v>
      </c>
      <c r="H29" s="2">
        <v>30.69</v>
      </c>
      <c r="I29" s="2">
        <v>22.42</v>
      </c>
      <c r="J29" s="2">
        <v>28.02</v>
      </c>
      <c r="K29" s="2">
        <v>28.71</v>
      </c>
      <c r="L29" s="2">
        <v>24.9</v>
      </c>
      <c r="M29" s="2">
        <v>30.19</v>
      </c>
      <c r="N29" s="2">
        <v>26.53</v>
      </c>
      <c r="O29" s="2">
        <v>33.979999999999997</v>
      </c>
      <c r="P29" s="2">
        <v>35.67</v>
      </c>
      <c r="Q29" s="292">
        <f t="shared" si="0"/>
        <v>29.874333333333336</v>
      </c>
    </row>
    <row r="30" spans="2:17">
      <c r="B30" s="80" t="s">
        <v>30</v>
      </c>
      <c r="C30" s="1" t="s">
        <v>189</v>
      </c>
      <c r="D30" s="1" t="s">
        <v>1595</v>
      </c>
      <c r="E30" s="2">
        <v>21.56</v>
      </c>
      <c r="F30" s="2">
        <v>16.3</v>
      </c>
      <c r="G30" s="2">
        <v>19.71</v>
      </c>
      <c r="H30" s="2">
        <v>10.84</v>
      </c>
      <c r="I30" s="2">
        <v>9.1199999999999992</v>
      </c>
      <c r="J30" s="2">
        <v>10.54</v>
      </c>
      <c r="K30" s="2">
        <v>7.86</v>
      </c>
      <c r="L30" s="2">
        <v>10.24</v>
      </c>
      <c r="M30" s="2">
        <v>12.94</v>
      </c>
      <c r="N30" s="2">
        <v>10.98</v>
      </c>
      <c r="O30" s="2">
        <v>16.13</v>
      </c>
      <c r="P30" s="2">
        <v>17</v>
      </c>
      <c r="Q30" s="292">
        <f t="shared" si="0"/>
        <v>12.921583333333331</v>
      </c>
    </row>
    <row r="31" spans="2:17">
      <c r="B31" s="80" t="s">
        <v>60</v>
      </c>
      <c r="C31" s="1" t="s">
        <v>191</v>
      </c>
      <c r="D31" s="1" t="s">
        <v>1585</v>
      </c>
      <c r="E31" s="2">
        <v>38.24</v>
      </c>
      <c r="F31" s="2">
        <v>33.340000000000003</v>
      </c>
      <c r="G31" s="2">
        <v>30.87</v>
      </c>
      <c r="H31" s="2">
        <v>27.63</v>
      </c>
      <c r="I31" s="2">
        <v>26.51</v>
      </c>
      <c r="J31" s="2">
        <v>24.43</v>
      </c>
      <c r="K31" s="2">
        <v>27.82</v>
      </c>
      <c r="L31" s="2">
        <v>32.979999999999997</v>
      </c>
      <c r="M31" s="2">
        <v>37.01</v>
      </c>
      <c r="N31" s="2">
        <v>32.65</v>
      </c>
      <c r="O31" s="2">
        <v>39.35</v>
      </c>
      <c r="P31" s="2">
        <v>40.99</v>
      </c>
      <c r="Q31" s="292">
        <f t="shared" si="0"/>
        <v>31.019083333333327</v>
      </c>
    </row>
    <row r="32" spans="2:17">
      <c r="B32" s="80" t="s">
        <v>188</v>
      </c>
      <c r="C32" s="1" t="s">
        <v>193</v>
      </c>
      <c r="D32" s="1" t="s">
        <v>1595</v>
      </c>
      <c r="E32" s="2">
        <v>39.82</v>
      </c>
      <c r="F32" s="2">
        <v>39.42</v>
      </c>
      <c r="G32" s="2">
        <v>36.630000000000003</v>
      </c>
      <c r="H32" s="2">
        <v>29.49</v>
      </c>
      <c r="I32" s="2">
        <v>29.59</v>
      </c>
      <c r="J32" s="2">
        <v>25.67</v>
      </c>
      <c r="K32" s="2">
        <v>24.44</v>
      </c>
      <c r="L32" s="2">
        <v>26.2</v>
      </c>
      <c r="M32" s="2">
        <v>34.04</v>
      </c>
      <c r="N32" s="2">
        <v>33.299999999999997</v>
      </c>
      <c r="O32" s="2">
        <v>45.05</v>
      </c>
      <c r="P32" s="2">
        <v>35.43</v>
      </c>
      <c r="Q32" s="292">
        <f t="shared" si="0"/>
        <v>31.593833333333333</v>
      </c>
    </row>
    <row r="33" spans="2:17">
      <c r="B33" s="157" t="s">
        <v>1768</v>
      </c>
      <c r="C33" s="158" t="s">
        <v>195</v>
      </c>
      <c r="D33" s="158" t="s">
        <v>1595</v>
      </c>
      <c r="E33" s="288">
        <v>42.97</v>
      </c>
      <c r="F33" s="288">
        <v>39.450000000000003</v>
      </c>
      <c r="G33" s="288">
        <v>36.81</v>
      </c>
      <c r="H33" s="288">
        <v>32.57</v>
      </c>
      <c r="I33" s="288">
        <v>38.67</v>
      </c>
      <c r="J33" s="288">
        <v>34.090000000000003</v>
      </c>
      <c r="K33" s="288">
        <v>27.58</v>
      </c>
      <c r="L33" s="288">
        <v>30</v>
      </c>
      <c r="M33" s="288">
        <v>37.67</v>
      </c>
      <c r="N33" s="288">
        <v>36.380000000000003</v>
      </c>
      <c r="O33" s="288">
        <v>51.72</v>
      </c>
      <c r="P33" s="288">
        <v>38.6</v>
      </c>
      <c r="Q33" s="294">
        <f t="shared" si="0"/>
        <v>35.348708333333342</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51"/>
  <sheetViews>
    <sheetView zoomScale="70" zoomScaleNormal="70" workbookViewId="0">
      <selection activeCell="B2" sqref="B2:R51"/>
    </sheetView>
  </sheetViews>
  <sheetFormatPr defaultRowHeight="14.5"/>
  <sheetData>
    <row r="1" spans="2:18" ht="15" thickBot="1"/>
    <row r="2" spans="2:18" ht="14.5" customHeight="1">
      <c r="B2" s="312" t="s">
        <v>438</v>
      </c>
      <c r="C2" s="313"/>
      <c r="D2" s="313"/>
      <c r="E2" s="313"/>
      <c r="F2" s="313"/>
      <c r="G2" s="313"/>
      <c r="H2" s="313"/>
      <c r="I2" s="313"/>
      <c r="J2" s="313"/>
      <c r="K2" s="313"/>
      <c r="L2" s="313"/>
      <c r="M2" s="313"/>
      <c r="N2" s="313"/>
      <c r="O2" s="313"/>
      <c r="P2" s="313"/>
      <c r="Q2" s="313"/>
      <c r="R2" s="313"/>
    </row>
    <row r="3" spans="2:18">
      <c r="B3" s="314"/>
      <c r="C3" s="314"/>
      <c r="D3" s="314"/>
      <c r="E3" s="314"/>
      <c r="F3" s="314"/>
      <c r="G3" s="314"/>
      <c r="H3" s="314"/>
      <c r="I3" s="314"/>
      <c r="J3" s="314"/>
      <c r="K3" s="314"/>
      <c r="L3" s="314"/>
      <c r="M3" s="314"/>
      <c r="N3" s="314"/>
      <c r="O3" s="314"/>
      <c r="P3" s="314"/>
      <c r="Q3" s="314"/>
      <c r="R3" s="314"/>
    </row>
    <row r="4" spans="2:18">
      <c r="B4" s="314"/>
      <c r="C4" s="314"/>
      <c r="D4" s="314"/>
      <c r="E4" s="314"/>
      <c r="F4" s="314"/>
      <c r="G4" s="314"/>
      <c r="H4" s="314"/>
      <c r="I4" s="314"/>
      <c r="J4" s="314"/>
      <c r="K4" s="314"/>
      <c r="L4" s="314"/>
      <c r="M4" s="314"/>
      <c r="N4" s="314"/>
      <c r="O4" s="314"/>
      <c r="P4" s="314"/>
      <c r="Q4" s="314"/>
      <c r="R4" s="314"/>
    </row>
    <row r="5" spans="2:18">
      <c r="B5" s="314"/>
      <c r="C5" s="314"/>
      <c r="D5" s="314"/>
      <c r="E5" s="314"/>
      <c r="F5" s="314"/>
      <c r="G5" s="314"/>
      <c r="H5" s="314"/>
      <c r="I5" s="314"/>
      <c r="J5" s="314"/>
      <c r="K5" s="314"/>
      <c r="L5" s="314"/>
      <c r="M5" s="314"/>
      <c r="N5" s="314"/>
      <c r="O5" s="314"/>
      <c r="P5" s="314"/>
      <c r="Q5" s="314"/>
      <c r="R5" s="314"/>
    </row>
    <row r="6" spans="2:18">
      <c r="B6" s="314"/>
      <c r="C6" s="314"/>
      <c r="D6" s="314"/>
      <c r="E6" s="314"/>
      <c r="F6" s="314"/>
      <c r="G6" s="314"/>
      <c r="H6" s="314"/>
      <c r="I6" s="314"/>
      <c r="J6" s="314"/>
      <c r="K6" s="314"/>
      <c r="L6" s="314"/>
      <c r="M6" s="314"/>
      <c r="N6" s="314"/>
      <c r="O6" s="314"/>
      <c r="P6" s="314"/>
      <c r="Q6" s="314"/>
      <c r="R6" s="314"/>
    </row>
    <row r="7" spans="2:18">
      <c r="B7" s="314"/>
      <c r="C7" s="314"/>
      <c r="D7" s="314"/>
      <c r="E7" s="314"/>
      <c r="F7" s="314"/>
      <c r="G7" s="314"/>
      <c r="H7" s="314"/>
      <c r="I7" s="314"/>
      <c r="J7" s="314"/>
      <c r="K7" s="314"/>
      <c r="L7" s="314"/>
      <c r="M7" s="314"/>
      <c r="N7" s="314"/>
      <c r="O7" s="314"/>
      <c r="P7" s="314"/>
      <c r="Q7" s="314"/>
      <c r="R7" s="314"/>
    </row>
    <row r="8" spans="2:18">
      <c r="B8" s="314"/>
      <c r="C8" s="314"/>
      <c r="D8" s="314"/>
      <c r="E8" s="314"/>
      <c r="F8" s="314"/>
      <c r="G8" s="314"/>
      <c r="H8" s="314"/>
      <c r="I8" s="314"/>
      <c r="J8" s="314"/>
      <c r="K8" s="314"/>
      <c r="L8" s="314"/>
      <c r="M8" s="314"/>
      <c r="N8" s="314"/>
      <c r="O8" s="314"/>
      <c r="P8" s="314"/>
      <c r="Q8" s="314"/>
      <c r="R8" s="314"/>
    </row>
    <row r="9" spans="2:18">
      <c r="B9" s="314"/>
      <c r="C9" s="314"/>
      <c r="D9" s="314"/>
      <c r="E9" s="314"/>
      <c r="F9" s="314"/>
      <c r="G9" s="314"/>
      <c r="H9" s="314"/>
      <c r="I9" s="314"/>
      <c r="J9" s="314"/>
      <c r="K9" s="314"/>
      <c r="L9" s="314"/>
      <c r="M9" s="314"/>
      <c r="N9" s="314"/>
      <c r="O9" s="314"/>
      <c r="P9" s="314"/>
      <c r="Q9" s="314"/>
      <c r="R9" s="314"/>
    </row>
    <row r="10" spans="2:18">
      <c r="B10" s="314"/>
      <c r="C10" s="314"/>
      <c r="D10" s="314"/>
      <c r="E10" s="314"/>
      <c r="F10" s="314"/>
      <c r="G10" s="314"/>
      <c r="H10" s="314"/>
      <c r="I10" s="314"/>
      <c r="J10" s="314"/>
      <c r="K10" s="314"/>
      <c r="L10" s="314"/>
      <c r="M10" s="314"/>
      <c r="N10" s="314"/>
      <c r="O10" s="314"/>
      <c r="P10" s="314"/>
      <c r="Q10" s="314"/>
      <c r="R10" s="314"/>
    </row>
    <row r="11" spans="2:18">
      <c r="B11" s="314"/>
      <c r="C11" s="314"/>
      <c r="D11" s="314"/>
      <c r="E11" s="314"/>
      <c r="F11" s="314"/>
      <c r="G11" s="314"/>
      <c r="H11" s="314"/>
      <c r="I11" s="314"/>
      <c r="J11" s="314"/>
      <c r="K11" s="314"/>
      <c r="L11" s="314"/>
      <c r="M11" s="314"/>
      <c r="N11" s="314"/>
      <c r="O11" s="314"/>
      <c r="P11" s="314"/>
      <c r="Q11" s="314"/>
      <c r="R11" s="314"/>
    </row>
    <row r="12" spans="2:18">
      <c r="B12" s="314"/>
      <c r="C12" s="314"/>
      <c r="D12" s="314"/>
      <c r="E12" s="314"/>
      <c r="F12" s="314"/>
      <c r="G12" s="314"/>
      <c r="H12" s="314"/>
      <c r="I12" s="314"/>
      <c r="J12" s="314"/>
      <c r="K12" s="314"/>
      <c r="L12" s="314"/>
      <c r="M12" s="314"/>
      <c r="N12" s="314"/>
      <c r="O12" s="314"/>
      <c r="P12" s="314"/>
      <c r="Q12" s="314"/>
      <c r="R12" s="314"/>
    </row>
    <row r="13" spans="2:18">
      <c r="B13" s="314"/>
      <c r="C13" s="314"/>
      <c r="D13" s="314"/>
      <c r="E13" s="314"/>
      <c r="F13" s="314"/>
      <c r="G13" s="314"/>
      <c r="H13" s="314"/>
      <c r="I13" s="314"/>
      <c r="J13" s="314"/>
      <c r="K13" s="314"/>
      <c r="L13" s="314"/>
      <c r="M13" s="314"/>
      <c r="N13" s="314"/>
      <c r="O13" s="314"/>
      <c r="P13" s="314"/>
      <c r="Q13" s="314"/>
      <c r="R13" s="314"/>
    </row>
    <row r="14" spans="2:18">
      <c r="B14" s="314"/>
      <c r="C14" s="314"/>
      <c r="D14" s="314"/>
      <c r="E14" s="314"/>
      <c r="F14" s="314"/>
      <c r="G14" s="314"/>
      <c r="H14" s="314"/>
      <c r="I14" s="314"/>
      <c r="J14" s="314"/>
      <c r="K14" s="314"/>
      <c r="L14" s="314"/>
      <c r="M14" s="314"/>
      <c r="N14" s="314"/>
      <c r="O14" s="314"/>
      <c r="P14" s="314"/>
      <c r="Q14" s="314"/>
      <c r="R14" s="314"/>
    </row>
    <row r="15" spans="2:18">
      <c r="B15" s="314"/>
      <c r="C15" s="314"/>
      <c r="D15" s="314"/>
      <c r="E15" s="314"/>
      <c r="F15" s="314"/>
      <c r="G15" s="314"/>
      <c r="H15" s="314"/>
      <c r="I15" s="314"/>
      <c r="J15" s="314"/>
      <c r="K15" s="314"/>
      <c r="L15" s="314"/>
      <c r="M15" s="314"/>
      <c r="N15" s="314"/>
      <c r="O15" s="314"/>
      <c r="P15" s="314"/>
      <c r="Q15" s="314"/>
      <c r="R15" s="314"/>
    </row>
    <row r="16" spans="2:18">
      <c r="B16" s="314"/>
      <c r="C16" s="314"/>
      <c r="D16" s="314"/>
      <c r="E16" s="314"/>
      <c r="F16" s="314"/>
      <c r="G16" s="314"/>
      <c r="H16" s="314"/>
      <c r="I16" s="314"/>
      <c r="J16" s="314"/>
      <c r="K16" s="314"/>
      <c r="L16" s="314"/>
      <c r="M16" s="314"/>
      <c r="N16" s="314"/>
      <c r="O16" s="314"/>
      <c r="P16" s="314"/>
      <c r="Q16" s="314"/>
      <c r="R16" s="314"/>
    </row>
    <row r="17" spans="2:18">
      <c r="B17" s="314"/>
      <c r="C17" s="314"/>
      <c r="D17" s="314"/>
      <c r="E17" s="314"/>
      <c r="F17" s="314"/>
      <c r="G17" s="314"/>
      <c r="H17" s="314"/>
      <c r="I17" s="314"/>
      <c r="J17" s="314"/>
      <c r="K17" s="314"/>
      <c r="L17" s="314"/>
      <c r="M17" s="314"/>
      <c r="N17" s="314"/>
      <c r="O17" s="314"/>
      <c r="P17" s="314"/>
      <c r="Q17" s="314"/>
      <c r="R17" s="314"/>
    </row>
    <row r="18" spans="2:18">
      <c r="B18" s="314"/>
      <c r="C18" s="314"/>
      <c r="D18" s="314"/>
      <c r="E18" s="314"/>
      <c r="F18" s="314"/>
      <c r="G18" s="314"/>
      <c r="H18" s="314"/>
      <c r="I18" s="314"/>
      <c r="J18" s="314"/>
      <c r="K18" s="314"/>
      <c r="L18" s="314"/>
      <c r="M18" s="314"/>
      <c r="N18" s="314"/>
      <c r="O18" s="314"/>
      <c r="P18" s="314"/>
      <c r="Q18" s="314"/>
      <c r="R18" s="314"/>
    </row>
    <row r="19" spans="2:18">
      <c r="B19" s="314"/>
      <c r="C19" s="314"/>
      <c r="D19" s="314"/>
      <c r="E19" s="314"/>
      <c r="F19" s="314"/>
      <c r="G19" s="314"/>
      <c r="H19" s="314"/>
      <c r="I19" s="314"/>
      <c r="J19" s="314"/>
      <c r="K19" s="314"/>
      <c r="L19" s="314"/>
      <c r="M19" s="314"/>
      <c r="N19" s="314"/>
      <c r="O19" s="314"/>
      <c r="P19" s="314"/>
      <c r="Q19" s="314"/>
      <c r="R19" s="314"/>
    </row>
    <row r="20" spans="2:18">
      <c r="B20" s="314"/>
      <c r="C20" s="314"/>
      <c r="D20" s="314"/>
      <c r="E20" s="314"/>
      <c r="F20" s="314"/>
      <c r="G20" s="314"/>
      <c r="H20" s="314"/>
      <c r="I20" s="314"/>
      <c r="J20" s="314"/>
      <c r="K20" s="314"/>
      <c r="L20" s="314"/>
      <c r="M20" s="314"/>
      <c r="N20" s="314"/>
      <c r="O20" s="314"/>
      <c r="P20" s="314"/>
      <c r="Q20" s="314"/>
      <c r="R20" s="314"/>
    </row>
    <row r="21" spans="2:18">
      <c r="B21" s="314"/>
      <c r="C21" s="314"/>
      <c r="D21" s="314"/>
      <c r="E21" s="314"/>
      <c r="F21" s="314"/>
      <c r="G21" s="314"/>
      <c r="H21" s="314"/>
      <c r="I21" s="314"/>
      <c r="J21" s="314"/>
      <c r="K21" s="314"/>
      <c r="L21" s="314"/>
      <c r="M21" s="314"/>
      <c r="N21" s="314"/>
      <c r="O21" s="314"/>
      <c r="P21" s="314"/>
      <c r="Q21" s="314"/>
      <c r="R21" s="314"/>
    </row>
    <row r="22" spans="2:18">
      <c r="B22" s="314"/>
      <c r="C22" s="314"/>
      <c r="D22" s="314"/>
      <c r="E22" s="314"/>
      <c r="F22" s="314"/>
      <c r="G22" s="314"/>
      <c r="H22" s="314"/>
      <c r="I22" s="314"/>
      <c r="J22" s="314"/>
      <c r="K22" s="314"/>
      <c r="L22" s="314"/>
      <c r="M22" s="314"/>
      <c r="N22" s="314"/>
      <c r="O22" s="314"/>
      <c r="P22" s="314"/>
      <c r="Q22" s="314"/>
      <c r="R22" s="314"/>
    </row>
    <row r="23" spans="2:18">
      <c r="B23" s="314"/>
      <c r="C23" s="314"/>
      <c r="D23" s="314"/>
      <c r="E23" s="314"/>
      <c r="F23" s="314"/>
      <c r="G23" s="314"/>
      <c r="H23" s="314"/>
      <c r="I23" s="314"/>
      <c r="J23" s="314"/>
      <c r="K23" s="314"/>
      <c r="L23" s="314"/>
      <c r="M23" s="314"/>
      <c r="N23" s="314"/>
      <c r="O23" s="314"/>
      <c r="P23" s="314"/>
      <c r="Q23" s="314"/>
      <c r="R23" s="314"/>
    </row>
    <row r="24" spans="2:18">
      <c r="B24" s="314"/>
      <c r="C24" s="314"/>
      <c r="D24" s="314"/>
      <c r="E24" s="314"/>
      <c r="F24" s="314"/>
      <c r="G24" s="314"/>
      <c r="H24" s="314"/>
      <c r="I24" s="314"/>
      <c r="J24" s="314"/>
      <c r="K24" s="314"/>
      <c r="L24" s="314"/>
      <c r="M24" s="314"/>
      <c r="N24" s="314"/>
      <c r="O24" s="314"/>
      <c r="P24" s="314"/>
      <c r="Q24" s="314"/>
      <c r="R24" s="314"/>
    </row>
    <row r="25" spans="2:18">
      <c r="B25" s="314"/>
      <c r="C25" s="314"/>
      <c r="D25" s="314"/>
      <c r="E25" s="314"/>
      <c r="F25" s="314"/>
      <c r="G25" s="314"/>
      <c r="H25" s="314"/>
      <c r="I25" s="314"/>
      <c r="J25" s="314"/>
      <c r="K25" s="314"/>
      <c r="L25" s="314"/>
      <c r="M25" s="314"/>
      <c r="N25" s="314"/>
      <c r="O25" s="314"/>
      <c r="P25" s="314"/>
      <c r="Q25" s="314"/>
      <c r="R25" s="314"/>
    </row>
    <row r="26" spans="2:18">
      <c r="B26" s="314"/>
      <c r="C26" s="314"/>
      <c r="D26" s="314"/>
      <c r="E26" s="314"/>
      <c r="F26" s="314"/>
      <c r="G26" s="314"/>
      <c r="H26" s="314"/>
      <c r="I26" s="314"/>
      <c r="J26" s="314"/>
      <c r="K26" s="314"/>
      <c r="L26" s="314"/>
      <c r="M26" s="314"/>
      <c r="N26" s="314"/>
      <c r="O26" s="314"/>
      <c r="P26" s="314"/>
      <c r="Q26" s="314"/>
      <c r="R26" s="314"/>
    </row>
    <row r="27" spans="2:18">
      <c r="B27" s="314"/>
      <c r="C27" s="314"/>
      <c r="D27" s="314"/>
      <c r="E27" s="314"/>
      <c r="F27" s="314"/>
      <c r="G27" s="314"/>
      <c r="H27" s="314"/>
      <c r="I27" s="314"/>
      <c r="J27" s="314"/>
      <c r="K27" s="314"/>
      <c r="L27" s="314"/>
      <c r="M27" s="314"/>
      <c r="N27" s="314"/>
      <c r="O27" s="314"/>
      <c r="P27" s="314"/>
      <c r="Q27" s="314"/>
      <c r="R27" s="314"/>
    </row>
    <row r="28" spans="2:18">
      <c r="B28" s="314"/>
      <c r="C28" s="314"/>
      <c r="D28" s="314"/>
      <c r="E28" s="314"/>
      <c r="F28" s="314"/>
      <c r="G28" s="314"/>
      <c r="H28" s="314"/>
      <c r="I28" s="314"/>
      <c r="J28" s="314"/>
      <c r="K28" s="314"/>
      <c r="L28" s="314"/>
      <c r="M28" s="314"/>
      <c r="N28" s="314"/>
      <c r="O28" s="314"/>
      <c r="P28" s="314"/>
      <c r="Q28" s="314"/>
      <c r="R28" s="314"/>
    </row>
    <row r="29" spans="2:18">
      <c r="B29" s="314"/>
      <c r="C29" s="314"/>
      <c r="D29" s="314"/>
      <c r="E29" s="314"/>
      <c r="F29" s="314"/>
      <c r="G29" s="314"/>
      <c r="H29" s="314"/>
      <c r="I29" s="314"/>
      <c r="J29" s="314"/>
      <c r="K29" s="314"/>
      <c r="L29" s="314"/>
      <c r="M29" s="314"/>
      <c r="N29" s="314"/>
      <c r="O29" s="314"/>
      <c r="P29" s="314"/>
      <c r="Q29" s="314"/>
      <c r="R29" s="314"/>
    </row>
    <row r="30" spans="2:18">
      <c r="B30" s="314"/>
      <c r="C30" s="314"/>
      <c r="D30" s="314"/>
      <c r="E30" s="314"/>
      <c r="F30" s="314"/>
      <c r="G30" s="314"/>
      <c r="H30" s="314"/>
      <c r="I30" s="314"/>
      <c r="J30" s="314"/>
      <c r="K30" s="314"/>
      <c r="L30" s="314"/>
      <c r="M30" s="314"/>
      <c r="N30" s="314"/>
      <c r="O30" s="314"/>
      <c r="P30" s="314"/>
      <c r="Q30" s="314"/>
      <c r="R30" s="314"/>
    </row>
    <row r="31" spans="2:18">
      <c r="B31" s="314"/>
      <c r="C31" s="314"/>
      <c r="D31" s="314"/>
      <c r="E31" s="314"/>
      <c r="F31" s="314"/>
      <c r="G31" s="314"/>
      <c r="H31" s="314"/>
      <c r="I31" s="314"/>
      <c r="J31" s="314"/>
      <c r="K31" s="314"/>
      <c r="L31" s="314"/>
      <c r="M31" s="314"/>
      <c r="N31" s="314"/>
      <c r="O31" s="314"/>
      <c r="P31" s="314"/>
      <c r="Q31" s="314"/>
      <c r="R31" s="314"/>
    </row>
    <row r="32" spans="2:18">
      <c r="B32" s="314"/>
      <c r="C32" s="314"/>
      <c r="D32" s="314"/>
      <c r="E32" s="314"/>
      <c r="F32" s="314"/>
      <c r="G32" s="314"/>
      <c r="H32" s="314"/>
      <c r="I32" s="314"/>
      <c r="J32" s="314"/>
      <c r="K32" s="314"/>
      <c r="L32" s="314"/>
      <c r="M32" s="314"/>
      <c r="N32" s="314"/>
      <c r="O32" s="314"/>
      <c r="P32" s="314"/>
      <c r="Q32" s="314"/>
      <c r="R32" s="314"/>
    </row>
    <row r="33" spans="2:18">
      <c r="B33" s="314"/>
      <c r="C33" s="314"/>
      <c r="D33" s="314"/>
      <c r="E33" s="314"/>
      <c r="F33" s="314"/>
      <c r="G33" s="314"/>
      <c r="H33" s="314"/>
      <c r="I33" s="314"/>
      <c r="J33" s="314"/>
      <c r="K33" s="314"/>
      <c r="L33" s="314"/>
      <c r="M33" s="314"/>
      <c r="N33" s="314"/>
      <c r="O33" s="314"/>
      <c r="P33" s="314"/>
      <c r="Q33" s="314"/>
      <c r="R33" s="314"/>
    </row>
    <row r="34" spans="2:18">
      <c r="B34" s="314"/>
      <c r="C34" s="314"/>
      <c r="D34" s="314"/>
      <c r="E34" s="314"/>
      <c r="F34" s="314"/>
      <c r="G34" s="314"/>
      <c r="H34" s="314"/>
      <c r="I34" s="314"/>
      <c r="J34" s="314"/>
      <c r="K34" s="314"/>
      <c r="L34" s="314"/>
      <c r="M34" s="314"/>
      <c r="N34" s="314"/>
      <c r="O34" s="314"/>
      <c r="P34" s="314"/>
      <c r="Q34" s="314"/>
      <c r="R34" s="314"/>
    </row>
    <row r="35" spans="2:18">
      <c r="B35" s="314"/>
      <c r="C35" s="314"/>
      <c r="D35" s="314"/>
      <c r="E35" s="314"/>
      <c r="F35" s="314"/>
      <c r="G35" s="314"/>
      <c r="H35" s="314"/>
      <c r="I35" s="314"/>
      <c r="J35" s="314"/>
      <c r="K35" s="314"/>
      <c r="L35" s="314"/>
      <c r="M35" s="314"/>
      <c r="N35" s="314"/>
      <c r="O35" s="314"/>
      <c r="P35" s="314"/>
      <c r="Q35" s="314"/>
      <c r="R35" s="314"/>
    </row>
    <row r="36" spans="2:18">
      <c r="B36" s="314"/>
      <c r="C36" s="314"/>
      <c r="D36" s="314"/>
      <c r="E36" s="314"/>
      <c r="F36" s="314"/>
      <c r="G36" s="314"/>
      <c r="H36" s="314"/>
      <c r="I36" s="314"/>
      <c r="J36" s="314"/>
      <c r="K36" s="314"/>
      <c r="L36" s="314"/>
      <c r="M36" s="314"/>
      <c r="N36" s="314"/>
      <c r="O36" s="314"/>
      <c r="P36" s="314"/>
      <c r="Q36" s="314"/>
      <c r="R36" s="314"/>
    </row>
    <row r="37" spans="2:18">
      <c r="B37" s="314"/>
      <c r="C37" s="314"/>
      <c r="D37" s="314"/>
      <c r="E37" s="314"/>
      <c r="F37" s="314"/>
      <c r="G37" s="314"/>
      <c r="H37" s="314"/>
      <c r="I37" s="314"/>
      <c r="J37" s="314"/>
      <c r="K37" s="314"/>
      <c r="L37" s="314"/>
      <c r="M37" s="314"/>
      <c r="N37" s="314"/>
      <c r="O37" s="314"/>
      <c r="P37" s="314"/>
      <c r="Q37" s="314"/>
      <c r="R37" s="314"/>
    </row>
    <row r="38" spans="2:18">
      <c r="B38" s="314"/>
      <c r="C38" s="314"/>
      <c r="D38" s="314"/>
      <c r="E38" s="314"/>
      <c r="F38" s="314"/>
      <c r="G38" s="314"/>
      <c r="H38" s="314"/>
      <c r="I38" s="314"/>
      <c r="J38" s="314"/>
      <c r="K38" s="314"/>
      <c r="L38" s="314"/>
      <c r="M38" s="314"/>
      <c r="N38" s="314"/>
      <c r="O38" s="314"/>
      <c r="P38" s="314"/>
      <c r="Q38" s="314"/>
      <c r="R38" s="314"/>
    </row>
    <row r="39" spans="2:18">
      <c r="B39" s="314"/>
      <c r="C39" s="314"/>
      <c r="D39" s="314"/>
      <c r="E39" s="314"/>
      <c r="F39" s="314"/>
      <c r="G39" s="314"/>
      <c r="H39" s="314"/>
      <c r="I39" s="314"/>
      <c r="J39" s="314"/>
      <c r="K39" s="314"/>
      <c r="L39" s="314"/>
      <c r="M39" s="314"/>
      <c r="N39" s="314"/>
      <c r="O39" s="314"/>
      <c r="P39" s="314"/>
      <c r="Q39" s="314"/>
      <c r="R39" s="314"/>
    </row>
    <row r="40" spans="2:18">
      <c r="B40" s="314"/>
      <c r="C40" s="314"/>
      <c r="D40" s="314"/>
      <c r="E40" s="314"/>
      <c r="F40" s="314"/>
      <c r="G40" s="314"/>
      <c r="H40" s="314"/>
      <c r="I40" s="314"/>
      <c r="J40" s="314"/>
      <c r="K40" s="314"/>
      <c r="L40" s="314"/>
      <c r="M40" s="314"/>
      <c r="N40" s="314"/>
      <c r="O40" s="314"/>
      <c r="P40" s="314"/>
      <c r="Q40" s="314"/>
      <c r="R40" s="314"/>
    </row>
    <row r="41" spans="2:18">
      <c r="B41" s="314"/>
      <c r="C41" s="314"/>
      <c r="D41" s="314"/>
      <c r="E41" s="314"/>
      <c r="F41" s="314"/>
      <c r="G41" s="314"/>
      <c r="H41" s="314"/>
      <c r="I41" s="314"/>
      <c r="J41" s="314"/>
      <c r="K41" s="314"/>
      <c r="L41" s="314"/>
      <c r="M41" s="314"/>
      <c r="N41" s="314"/>
      <c r="O41" s="314"/>
      <c r="P41" s="314"/>
      <c r="Q41" s="314"/>
      <c r="R41" s="314"/>
    </row>
    <row r="42" spans="2:18">
      <c r="B42" s="314"/>
      <c r="C42" s="314"/>
      <c r="D42" s="314"/>
      <c r="E42" s="314"/>
      <c r="F42" s="314"/>
      <c r="G42" s="314"/>
      <c r="H42" s="314"/>
      <c r="I42" s="314"/>
      <c r="J42" s="314"/>
      <c r="K42" s="314"/>
      <c r="L42" s="314"/>
      <c r="M42" s="314"/>
      <c r="N42" s="314"/>
      <c r="O42" s="314"/>
      <c r="P42" s="314"/>
      <c r="Q42" s="314"/>
      <c r="R42" s="314"/>
    </row>
    <row r="43" spans="2:18">
      <c r="B43" s="314"/>
      <c r="C43" s="314"/>
      <c r="D43" s="314"/>
      <c r="E43" s="314"/>
      <c r="F43" s="314"/>
      <c r="G43" s="314"/>
      <c r="H43" s="314"/>
      <c r="I43" s="314"/>
      <c r="J43" s="314"/>
      <c r="K43" s="314"/>
      <c r="L43" s="314"/>
      <c r="M43" s="314"/>
      <c r="N43" s="314"/>
      <c r="O43" s="314"/>
      <c r="P43" s="314"/>
      <c r="Q43" s="314"/>
      <c r="R43" s="314"/>
    </row>
    <row r="44" spans="2:18">
      <c r="B44" s="314"/>
      <c r="C44" s="314"/>
      <c r="D44" s="314"/>
      <c r="E44" s="314"/>
      <c r="F44" s="314"/>
      <c r="G44" s="314"/>
      <c r="H44" s="314"/>
      <c r="I44" s="314"/>
      <c r="J44" s="314"/>
      <c r="K44" s="314"/>
      <c r="L44" s="314"/>
      <c r="M44" s="314"/>
      <c r="N44" s="314"/>
      <c r="O44" s="314"/>
      <c r="P44" s="314"/>
      <c r="Q44" s="314"/>
      <c r="R44" s="314"/>
    </row>
    <row r="45" spans="2:18">
      <c r="B45" s="314"/>
      <c r="C45" s="314"/>
      <c r="D45" s="314"/>
      <c r="E45" s="314"/>
      <c r="F45" s="314"/>
      <c r="G45" s="314"/>
      <c r="H45" s="314"/>
      <c r="I45" s="314"/>
      <c r="J45" s="314"/>
      <c r="K45" s="314"/>
      <c r="L45" s="314"/>
      <c r="M45" s="314"/>
      <c r="N45" s="314"/>
      <c r="O45" s="314"/>
      <c r="P45" s="314"/>
      <c r="Q45" s="314"/>
      <c r="R45" s="314"/>
    </row>
    <row r="46" spans="2:18">
      <c r="B46" s="314"/>
      <c r="C46" s="314"/>
      <c r="D46" s="314"/>
      <c r="E46" s="314"/>
      <c r="F46" s="314"/>
      <c r="G46" s="314"/>
      <c r="H46" s="314"/>
      <c r="I46" s="314"/>
      <c r="J46" s="314"/>
      <c r="K46" s="314"/>
      <c r="L46" s="314"/>
      <c r="M46" s="314"/>
      <c r="N46" s="314"/>
      <c r="O46" s="314"/>
      <c r="P46" s="314"/>
      <c r="Q46" s="314"/>
      <c r="R46" s="314"/>
    </row>
    <row r="47" spans="2:18">
      <c r="B47" s="314"/>
      <c r="C47" s="314"/>
      <c r="D47" s="314"/>
      <c r="E47" s="314"/>
      <c r="F47" s="314"/>
      <c r="G47" s="314"/>
      <c r="H47" s="314"/>
      <c r="I47" s="314"/>
      <c r="J47" s="314"/>
      <c r="K47" s="314"/>
      <c r="L47" s="314"/>
      <c r="M47" s="314"/>
      <c r="N47" s="314"/>
      <c r="O47" s="314"/>
      <c r="P47" s="314"/>
      <c r="Q47" s="314"/>
      <c r="R47" s="314"/>
    </row>
    <row r="48" spans="2:18">
      <c r="B48" s="314"/>
      <c r="C48" s="314"/>
      <c r="D48" s="314"/>
      <c r="E48" s="314"/>
      <c r="F48" s="314"/>
      <c r="G48" s="314"/>
      <c r="H48" s="314"/>
      <c r="I48" s="314"/>
      <c r="J48" s="314"/>
      <c r="K48" s="314"/>
      <c r="L48" s="314"/>
      <c r="M48" s="314"/>
      <c r="N48" s="314"/>
      <c r="O48" s="314"/>
      <c r="P48" s="314"/>
      <c r="Q48" s="314"/>
      <c r="R48" s="314"/>
    </row>
    <row r="49" spans="2:18">
      <c r="B49" s="314"/>
      <c r="C49" s="314"/>
      <c r="D49" s="314"/>
      <c r="E49" s="314"/>
      <c r="F49" s="314"/>
      <c r="G49" s="314"/>
      <c r="H49" s="314"/>
      <c r="I49" s="314"/>
      <c r="J49" s="314"/>
      <c r="K49" s="314"/>
      <c r="L49" s="314"/>
      <c r="M49" s="314"/>
      <c r="N49" s="314"/>
      <c r="O49" s="314"/>
      <c r="P49" s="314"/>
      <c r="Q49" s="314"/>
      <c r="R49" s="314"/>
    </row>
    <row r="50" spans="2:18">
      <c r="B50" s="314"/>
      <c r="C50" s="314"/>
      <c r="D50" s="314"/>
      <c r="E50" s="314"/>
      <c r="F50" s="314"/>
      <c r="G50" s="314"/>
      <c r="H50" s="314"/>
      <c r="I50" s="314"/>
      <c r="J50" s="314"/>
      <c r="K50" s="314"/>
      <c r="L50" s="314"/>
      <c r="M50" s="314"/>
      <c r="N50" s="314"/>
      <c r="O50" s="314"/>
      <c r="P50" s="314"/>
      <c r="Q50" s="314"/>
      <c r="R50" s="314"/>
    </row>
    <row r="51" spans="2:18">
      <c r="B51" s="314"/>
      <c r="C51" s="314"/>
      <c r="D51" s="314"/>
      <c r="E51" s="314"/>
      <c r="F51" s="314"/>
      <c r="G51" s="314"/>
      <c r="H51" s="314"/>
      <c r="I51" s="314"/>
      <c r="J51" s="314"/>
      <c r="K51" s="314"/>
      <c r="L51" s="314"/>
      <c r="M51" s="314"/>
      <c r="N51" s="314"/>
      <c r="O51" s="314"/>
      <c r="P51" s="314"/>
      <c r="Q51" s="314"/>
      <c r="R51" s="314"/>
    </row>
  </sheetData>
  <sheetProtection formatCells="0" formatColumns="0" formatRows="0" insertColumns="0" insertRows="0" insertHyperlinks="0" deleteColumns="0" deleteRows="0" sort="0" autoFilter="0"/>
  <mergeCells count="1">
    <mergeCell ref="B2:R5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Q34"/>
  <sheetViews>
    <sheetView workbookViewId="0">
      <selection activeCell="C4" sqref="C4"/>
    </sheetView>
  </sheetViews>
  <sheetFormatPr defaultRowHeight="14.5"/>
  <cols>
    <col min="3" max="3" width="12.453125" customWidth="1"/>
    <col min="4" max="4" width="11.1796875" customWidth="1"/>
    <col min="9" max="9" width="8.81640625" customWidth="1"/>
    <col min="17" max="17" width="23.1796875" customWidth="1"/>
  </cols>
  <sheetData>
    <row r="1" spans="2:17">
      <c r="B1" s="3"/>
      <c r="C1" s="3"/>
      <c r="D1" s="3"/>
      <c r="E1" s="3"/>
      <c r="F1" s="3"/>
      <c r="G1" s="3"/>
      <c r="H1" s="3"/>
      <c r="I1" s="3"/>
      <c r="J1" s="3"/>
      <c r="K1" s="3"/>
      <c r="L1" s="3"/>
      <c r="M1" s="3"/>
      <c r="N1" s="3"/>
      <c r="O1" s="3"/>
      <c r="P1" s="3"/>
      <c r="Q1" s="3"/>
    </row>
    <row r="2" spans="2:17">
      <c r="B2" s="3"/>
      <c r="C2" s="3"/>
      <c r="D2" s="3"/>
      <c r="E2" s="101" t="s">
        <v>1800</v>
      </c>
      <c r="F2" s="101"/>
      <c r="G2" s="101"/>
      <c r="H2" s="101"/>
      <c r="I2" s="101"/>
      <c r="J2" s="101"/>
      <c r="K2" s="101"/>
      <c r="L2" s="101"/>
      <c r="M2" s="101"/>
      <c r="N2" s="101"/>
      <c r="O2" s="101"/>
      <c r="P2" s="101"/>
      <c r="Q2" s="101"/>
    </row>
    <row r="3" spans="2:17">
      <c r="B3" s="3"/>
      <c r="C3" s="3"/>
      <c r="D3" s="3"/>
      <c r="E3" s="54" t="s">
        <v>1565</v>
      </c>
      <c r="F3" s="54"/>
      <c r="G3" s="54"/>
      <c r="H3" s="54"/>
      <c r="I3" s="54"/>
      <c r="J3" s="54"/>
      <c r="K3" s="54"/>
      <c r="L3" s="54"/>
      <c r="M3" s="54"/>
      <c r="N3" s="54"/>
      <c r="O3" s="54"/>
      <c r="P3" s="54"/>
      <c r="Q3" s="8" t="s">
        <v>1565</v>
      </c>
    </row>
    <row r="4" spans="2:17">
      <c r="B4" s="137" t="s">
        <v>1</v>
      </c>
      <c r="C4" s="138" t="s">
        <v>1566</v>
      </c>
      <c r="D4" s="138" t="s">
        <v>1745</v>
      </c>
      <c r="E4" s="139" t="s">
        <v>1801</v>
      </c>
      <c r="F4" s="139" t="s">
        <v>1802</v>
      </c>
      <c r="G4" s="139" t="s">
        <v>1803</v>
      </c>
      <c r="H4" s="139" t="s">
        <v>1804</v>
      </c>
      <c r="I4" s="139" t="s">
        <v>1805</v>
      </c>
      <c r="J4" s="139" t="s">
        <v>1806</v>
      </c>
      <c r="K4" s="139" t="s">
        <v>1807</v>
      </c>
      <c r="L4" s="139" t="s">
        <v>1808</v>
      </c>
      <c r="M4" s="139" t="s">
        <v>1809</v>
      </c>
      <c r="N4" s="139" t="s">
        <v>1810</v>
      </c>
      <c r="O4" s="139" t="s">
        <v>1811</v>
      </c>
      <c r="P4" s="139" t="s">
        <v>1812</v>
      </c>
      <c r="Q4" s="160" t="s">
        <v>1813</v>
      </c>
    </row>
    <row r="5" spans="2:17">
      <c r="B5" s="80" t="s">
        <v>78</v>
      </c>
      <c r="C5" s="1" t="s">
        <v>1584</v>
      </c>
      <c r="D5" s="1" t="s">
        <v>1585</v>
      </c>
      <c r="E5" s="2">
        <v>49.72</v>
      </c>
      <c r="F5" s="2">
        <v>51.86</v>
      </c>
      <c r="G5" s="2">
        <v>47.21</v>
      </c>
      <c r="H5" s="2">
        <v>43.51</v>
      </c>
      <c r="I5" s="2">
        <v>43.19</v>
      </c>
      <c r="J5" s="2">
        <v>35.799999999999997</v>
      </c>
      <c r="K5" s="2">
        <v>38.43</v>
      </c>
      <c r="L5" s="2">
        <v>42.74</v>
      </c>
      <c r="M5" s="2">
        <v>46.81</v>
      </c>
      <c r="N5" s="2">
        <v>44.59</v>
      </c>
      <c r="O5" s="2">
        <v>51.06</v>
      </c>
      <c r="P5" s="2">
        <v>57.04</v>
      </c>
      <c r="Q5" s="287">
        <f t="shared" ref="Q5:Q33" si="0">AVERAGE(E5:P5)*0.96</f>
        <v>44.156800000000004</v>
      </c>
    </row>
    <row r="6" spans="2:17">
      <c r="B6" s="80" t="s">
        <v>74</v>
      </c>
      <c r="C6" s="1" t="s">
        <v>1586</v>
      </c>
      <c r="D6" s="1" t="s">
        <v>1585</v>
      </c>
      <c r="E6" s="2">
        <v>34.42</v>
      </c>
      <c r="F6" s="2">
        <v>51.76</v>
      </c>
      <c r="G6" s="2">
        <v>51.52</v>
      </c>
      <c r="H6" s="2">
        <v>50.84</v>
      </c>
      <c r="I6" s="2">
        <v>33.119999999999997</v>
      </c>
      <c r="J6" s="2">
        <v>32.47</v>
      </c>
      <c r="K6" s="2">
        <v>43.42</v>
      </c>
      <c r="L6" s="2">
        <v>45.77</v>
      </c>
      <c r="M6" s="2">
        <v>48.74</v>
      </c>
      <c r="N6" s="2">
        <v>44.31</v>
      </c>
      <c r="O6" s="2">
        <v>51.55</v>
      </c>
      <c r="P6" s="2">
        <v>28.67</v>
      </c>
      <c r="Q6" s="287">
        <f t="shared" si="0"/>
        <v>41.327200000000005</v>
      </c>
    </row>
    <row r="7" spans="2:17">
      <c r="B7" s="80" t="s">
        <v>13</v>
      </c>
      <c r="C7" s="1" t="s">
        <v>12</v>
      </c>
      <c r="D7" s="1" t="s">
        <v>1585</v>
      </c>
      <c r="E7" s="2">
        <v>49.28</v>
      </c>
      <c r="F7" s="2">
        <v>52.16</v>
      </c>
      <c r="G7" s="2">
        <v>56.77</v>
      </c>
      <c r="H7" s="2">
        <v>45.12</v>
      </c>
      <c r="I7" s="2">
        <v>36.61</v>
      </c>
      <c r="J7" s="2">
        <v>31.33</v>
      </c>
      <c r="K7" s="2">
        <v>39.33</v>
      </c>
      <c r="L7" s="2">
        <v>39.29</v>
      </c>
      <c r="M7" s="2">
        <v>42.03</v>
      </c>
      <c r="N7" s="2">
        <v>46.87</v>
      </c>
      <c r="O7" s="2">
        <v>18.62</v>
      </c>
      <c r="P7" s="2">
        <v>40.79</v>
      </c>
      <c r="Q7" s="287">
        <f t="shared" si="0"/>
        <v>39.855999999999995</v>
      </c>
    </row>
    <row r="8" spans="2:17">
      <c r="B8" s="80" t="s">
        <v>1758</v>
      </c>
      <c r="C8" s="1" t="s">
        <v>1759</v>
      </c>
      <c r="D8" s="1" t="s">
        <v>1585</v>
      </c>
      <c r="E8" s="2">
        <v>46.9</v>
      </c>
      <c r="F8" s="2">
        <v>45.98</v>
      </c>
      <c r="G8" s="2">
        <v>50.32</v>
      </c>
      <c r="H8" s="2">
        <v>32.369999999999997</v>
      </c>
      <c r="I8" s="24" t="s">
        <v>1590</v>
      </c>
      <c r="J8" s="2">
        <v>22.82</v>
      </c>
      <c r="K8" s="2">
        <v>26.68</v>
      </c>
      <c r="L8" s="2">
        <v>31.5</v>
      </c>
      <c r="M8" s="2">
        <v>36.29</v>
      </c>
      <c r="N8" s="2">
        <v>41.79</v>
      </c>
      <c r="O8" s="2">
        <v>43.51</v>
      </c>
      <c r="P8" s="2">
        <v>39.89</v>
      </c>
      <c r="Q8" s="287">
        <f t="shared" si="0"/>
        <v>36.484363636363639</v>
      </c>
    </row>
    <row r="9" spans="2:17">
      <c r="B9" s="80" t="s">
        <v>44</v>
      </c>
      <c r="C9" s="1" t="s">
        <v>43</v>
      </c>
      <c r="D9" s="1" t="s">
        <v>1595</v>
      </c>
      <c r="E9" s="2">
        <v>40.79</v>
      </c>
      <c r="F9" s="2">
        <v>39.159999999999997</v>
      </c>
      <c r="G9" s="2">
        <v>42.59</v>
      </c>
      <c r="H9" s="2">
        <v>35.21</v>
      </c>
      <c r="I9" s="24" t="s">
        <v>1590</v>
      </c>
      <c r="J9" s="2">
        <v>25.17</v>
      </c>
      <c r="K9" s="24" t="s">
        <v>1590</v>
      </c>
      <c r="L9" s="2">
        <v>36.07</v>
      </c>
      <c r="M9" s="2">
        <v>34.299999999999997</v>
      </c>
      <c r="N9" s="2">
        <v>35.26</v>
      </c>
      <c r="O9" s="2">
        <v>41.74</v>
      </c>
      <c r="P9" s="2">
        <v>39.549999999999997</v>
      </c>
      <c r="Q9" s="287">
        <f t="shared" si="0"/>
        <v>35.504640000000002</v>
      </c>
    </row>
    <row r="10" spans="2:17">
      <c r="B10" s="80" t="s">
        <v>26</v>
      </c>
      <c r="C10" s="1" t="s">
        <v>96</v>
      </c>
      <c r="D10" s="1" t="s">
        <v>1585</v>
      </c>
      <c r="E10" s="2">
        <v>34.07</v>
      </c>
      <c r="F10" s="2">
        <v>31.51</v>
      </c>
      <c r="G10" s="2">
        <v>37.19</v>
      </c>
      <c r="H10" s="2">
        <v>30.77</v>
      </c>
      <c r="I10" s="2">
        <v>22.96</v>
      </c>
      <c r="J10" s="2">
        <v>24.64</v>
      </c>
      <c r="K10" s="24" t="s">
        <v>1590</v>
      </c>
      <c r="L10" s="2">
        <v>31.24</v>
      </c>
      <c r="M10" s="2">
        <v>29.47</v>
      </c>
      <c r="N10" s="2">
        <v>34.53</v>
      </c>
      <c r="O10" s="2">
        <v>42.94</v>
      </c>
      <c r="P10" s="2">
        <v>36.15</v>
      </c>
      <c r="Q10" s="287">
        <f t="shared" si="0"/>
        <v>31.022836363636358</v>
      </c>
    </row>
    <row r="11" spans="2:17">
      <c r="B11" s="80" t="s">
        <v>80</v>
      </c>
      <c r="C11" s="1" t="s">
        <v>109</v>
      </c>
      <c r="D11" s="1" t="s">
        <v>1585</v>
      </c>
      <c r="E11" s="2">
        <v>29.22</v>
      </c>
      <c r="F11" s="2">
        <v>35.83</v>
      </c>
      <c r="G11" s="2">
        <v>37.200000000000003</v>
      </c>
      <c r="H11" s="2">
        <v>25.57</v>
      </c>
      <c r="I11" s="2">
        <v>22.89</v>
      </c>
      <c r="J11" s="2">
        <v>21.13</v>
      </c>
      <c r="K11" s="2">
        <v>24.69</v>
      </c>
      <c r="L11" s="2">
        <v>25.87</v>
      </c>
      <c r="M11" s="2">
        <v>23.59</v>
      </c>
      <c r="N11" s="2">
        <v>33.35</v>
      </c>
      <c r="O11" s="2">
        <v>33.71</v>
      </c>
      <c r="P11" s="2">
        <v>26.16</v>
      </c>
      <c r="Q11" s="287">
        <f t="shared" si="0"/>
        <v>27.136799999999997</v>
      </c>
    </row>
    <row r="12" spans="2:17">
      <c r="B12" s="80" t="s">
        <v>49</v>
      </c>
      <c r="C12" s="1" t="s">
        <v>111</v>
      </c>
      <c r="D12" s="1" t="s">
        <v>1585</v>
      </c>
      <c r="E12" s="2">
        <v>43.3</v>
      </c>
      <c r="F12" s="2">
        <v>51.93</v>
      </c>
      <c r="G12" s="2">
        <v>51.29</v>
      </c>
      <c r="H12" s="2">
        <v>38.46</v>
      </c>
      <c r="I12" s="2">
        <v>31.59</v>
      </c>
      <c r="J12" s="2">
        <v>31.39</v>
      </c>
      <c r="K12" s="2">
        <v>38.32</v>
      </c>
      <c r="L12" s="2">
        <v>43.44</v>
      </c>
      <c r="M12" s="2">
        <v>45.43</v>
      </c>
      <c r="N12" s="2">
        <v>48.66</v>
      </c>
      <c r="O12" s="2">
        <v>52.27</v>
      </c>
      <c r="P12" s="2">
        <v>45.05</v>
      </c>
      <c r="Q12" s="287">
        <f t="shared" si="0"/>
        <v>41.69039999999999</v>
      </c>
    </row>
    <row r="13" spans="2:17">
      <c r="B13" s="80" t="s">
        <v>52</v>
      </c>
      <c r="C13" s="1" t="s">
        <v>113</v>
      </c>
      <c r="D13" s="1" t="s">
        <v>1585</v>
      </c>
      <c r="E13" s="2">
        <v>46.97</v>
      </c>
      <c r="F13" s="2">
        <v>55.97</v>
      </c>
      <c r="G13" s="2">
        <v>52.13</v>
      </c>
      <c r="H13" s="2">
        <v>43.51</v>
      </c>
      <c r="I13" s="2">
        <v>29.05</v>
      </c>
      <c r="J13" s="2">
        <v>24.88</v>
      </c>
      <c r="K13" s="24" t="s">
        <v>1590</v>
      </c>
      <c r="L13" s="2">
        <v>32.85</v>
      </c>
      <c r="M13" s="2">
        <v>43.09</v>
      </c>
      <c r="N13" s="2">
        <v>42.9</v>
      </c>
      <c r="O13" s="2">
        <v>47.81</v>
      </c>
      <c r="P13" s="2">
        <v>55.04</v>
      </c>
      <c r="Q13" s="287">
        <f t="shared" si="0"/>
        <v>41.384727272727275</v>
      </c>
    </row>
    <row r="14" spans="2:17">
      <c r="B14" s="80" t="s">
        <v>1598</v>
      </c>
      <c r="C14" s="1" t="s">
        <v>115</v>
      </c>
      <c r="D14" s="1" t="s">
        <v>1585</v>
      </c>
      <c r="E14" s="2">
        <v>37.54</v>
      </c>
      <c r="F14" s="2">
        <v>41.19</v>
      </c>
      <c r="G14" s="2">
        <v>41.03</v>
      </c>
      <c r="H14" s="2">
        <v>33.090000000000003</v>
      </c>
      <c r="I14" s="2">
        <v>25.46</v>
      </c>
      <c r="J14" s="2">
        <v>25.35</v>
      </c>
      <c r="K14" s="2">
        <v>30.72</v>
      </c>
      <c r="L14" s="2">
        <v>32.869999999999997</v>
      </c>
      <c r="M14" s="2">
        <v>34.619999999999997</v>
      </c>
      <c r="N14" s="2">
        <v>38.49</v>
      </c>
      <c r="O14" s="2">
        <v>44.7</v>
      </c>
      <c r="P14" s="2">
        <v>40.44</v>
      </c>
      <c r="Q14" s="287">
        <f t="shared" si="0"/>
        <v>34.04</v>
      </c>
    </row>
    <row r="15" spans="2:17">
      <c r="B15" s="80" t="s">
        <v>122</v>
      </c>
      <c r="C15" s="1" t="s">
        <v>117</v>
      </c>
      <c r="D15" s="1" t="s">
        <v>1585</v>
      </c>
      <c r="E15" s="2">
        <v>42.46</v>
      </c>
      <c r="F15" s="2">
        <v>48.76</v>
      </c>
      <c r="G15" s="2">
        <v>52.54</v>
      </c>
      <c r="H15" s="2">
        <v>42.24</v>
      </c>
      <c r="I15" s="2">
        <v>34.39</v>
      </c>
      <c r="J15" s="2">
        <v>25.29</v>
      </c>
      <c r="K15" s="2">
        <v>27.26</v>
      </c>
      <c r="L15" s="2">
        <v>29.93</v>
      </c>
      <c r="M15" s="2">
        <v>34.21</v>
      </c>
      <c r="N15" s="2">
        <v>49.65</v>
      </c>
      <c r="O15" s="24" t="s">
        <v>1590</v>
      </c>
      <c r="P15" s="2">
        <v>35.159999999999997</v>
      </c>
      <c r="Q15" s="287">
        <f t="shared" si="0"/>
        <v>36.819490909090909</v>
      </c>
    </row>
    <row r="16" spans="2:17">
      <c r="B16" s="80" t="s">
        <v>1760</v>
      </c>
      <c r="C16" s="1" t="s">
        <v>1761</v>
      </c>
      <c r="D16" s="1" t="s">
        <v>1585</v>
      </c>
      <c r="E16" s="2">
        <v>48.01</v>
      </c>
      <c r="F16" s="2">
        <v>53.69</v>
      </c>
      <c r="G16" s="2">
        <v>59.18</v>
      </c>
      <c r="H16" s="2">
        <v>55.46</v>
      </c>
      <c r="I16" s="24" t="s">
        <v>1590</v>
      </c>
      <c r="J16" s="2">
        <v>33.130000000000003</v>
      </c>
      <c r="K16" s="2">
        <v>40.9</v>
      </c>
      <c r="L16" s="2">
        <v>48.6</v>
      </c>
      <c r="M16" s="2">
        <v>45.95</v>
      </c>
      <c r="N16" s="2">
        <v>53.83</v>
      </c>
      <c r="O16" s="2">
        <v>61.71</v>
      </c>
      <c r="P16" s="2">
        <v>53.69</v>
      </c>
      <c r="Q16" s="287">
        <f t="shared" si="0"/>
        <v>48.362181818181817</v>
      </c>
    </row>
    <row r="17" spans="2:17">
      <c r="B17" s="80" t="s">
        <v>149</v>
      </c>
      <c r="C17" s="1" t="s">
        <v>148</v>
      </c>
      <c r="D17" s="1" t="s">
        <v>1585</v>
      </c>
      <c r="E17" s="2">
        <v>64.52</v>
      </c>
      <c r="F17" s="2">
        <v>68.27</v>
      </c>
      <c r="G17" s="2">
        <v>70.489999999999995</v>
      </c>
      <c r="H17" s="2">
        <v>61.73</v>
      </c>
      <c r="I17" s="2">
        <v>44.08</v>
      </c>
      <c r="J17" s="2">
        <v>38.909999999999997</v>
      </c>
      <c r="K17" s="2">
        <v>53.8</v>
      </c>
      <c r="L17" s="2">
        <v>54.42</v>
      </c>
      <c r="M17" s="2">
        <v>57.34</v>
      </c>
      <c r="N17" s="2">
        <v>69.599999999999994</v>
      </c>
      <c r="O17" s="2">
        <v>67.14</v>
      </c>
      <c r="P17" s="2">
        <v>72.430000000000007</v>
      </c>
      <c r="Q17" s="287">
        <f t="shared" si="0"/>
        <v>57.818399999999997</v>
      </c>
    </row>
    <row r="18" spans="2:17">
      <c r="B18" s="80" t="s">
        <v>56</v>
      </c>
      <c r="C18" s="1" t="s">
        <v>137</v>
      </c>
      <c r="D18" s="1" t="s">
        <v>1585</v>
      </c>
      <c r="E18" s="2">
        <v>28.98</v>
      </c>
      <c r="F18" s="2">
        <v>43.46</v>
      </c>
      <c r="G18" s="2">
        <v>37.380000000000003</v>
      </c>
      <c r="H18" s="2">
        <v>29.76</v>
      </c>
      <c r="I18" s="2">
        <v>19.760000000000002</v>
      </c>
      <c r="J18" s="2">
        <v>9.83</v>
      </c>
      <c r="K18" s="24" t="s">
        <v>1590</v>
      </c>
      <c r="L18" s="2">
        <v>23.31</v>
      </c>
      <c r="M18" s="2">
        <v>25.31</v>
      </c>
      <c r="N18" s="2">
        <v>33.49</v>
      </c>
      <c r="O18" s="2">
        <v>34.200000000000003</v>
      </c>
      <c r="P18" s="2">
        <v>28.7</v>
      </c>
      <c r="Q18" s="287">
        <f t="shared" si="0"/>
        <v>27.419345454545454</v>
      </c>
    </row>
    <row r="19" spans="2:17">
      <c r="B19" s="80" t="s">
        <v>1762</v>
      </c>
      <c r="C19" s="1" t="s">
        <v>1763</v>
      </c>
      <c r="D19" s="1" t="s">
        <v>1585</v>
      </c>
      <c r="E19" s="2">
        <v>35.729999999999997</v>
      </c>
      <c r="F19" s="2">
        <v>34.630000000000003</v>
      </c>
      <c r="G19" s="2">
        <v>39.97</v>
      </c>
      <c r="H19" s="2">
        <v>29.68</v>
      </c>
      <c r="I19" s="2">
        <v>25.69</v>
      </c>
      <c r="J19" s="2">
        <v>20.99</v>
      </c>
      <c r="K19" s="2">
        <v>24.19</v>
      </c>
      <c r="L19" s="2">
        <v>28.54</v>
      </c>
      <c r="M19" s="2">
        <v>28.22</v>
      </c>
      <c r="N19" s="2">
        <v>34.299999999999997</v>
      </c>
      <c r="O19" s="2">
        <v>37.950000000000003</v>
      </c>
      <c r="P19" s="2">
        <v>29.21</v>
      </c>
      <c r="Q19" s="287">
        <f t="shared" si="0"/>
        <v>29.527999999999995</v>
      </c>
    </row>
    <row r="20" spans="2:17">
      <c r="B20" s="80" t="s">
        <v>124</v>
      </c>
      <c r="C20" s="1" t="s">
        <v>1607</v>
      </c>
      <c r="D20" s="1" t="s">
        <v>1585</v>
      </c>
      <c r="E20" s="24" t="s">
        <v>1590</v>
      </c>
      <c r="F20" s="2">
        <v>53.18</v>
      </c>
      <c r="G20" s="2">
        <v>55.95</v>
      </c>
      <c r="H20" s="2">
        <v>54.22</v>
      </c>
      <c r="I20" s="2">
        <v>37.5</v>
      </c>
      <c r="J20" s="2">
        <v>27.69</v>
      </c>
      <c r="K20" s="2">
        <v>28.44</v>
      </c>
      <c r="L20" s="2">
        <v>37.82</v>
      </c>
      <c r="M20" s="2">
        <v>39.31</v>
      </c>
      <c r="N20" s="2">
        <v>43.41</v>
      </c>
      <c r="O20" s="2">
        <v>53.72</v>
      </c>
      <c r="P20" s="2">
        <v>39.229999999999997</v>
      </c>
      <c r="Q20" s="287">
        <f t="shared" si="0"/>
        <v>41.059200000000004</v>
      </c>
    </row>
    <row r="21" spans="2:17">
      <c r="B21" s="80" t="s">
        <v>143</v>
      </c>
      <c r="C21" s="1" t="s">
        <v>158</v>
      </c>
      <c r="D21" s="1" t="s">
        <v>1595</v>
      </c>
      <c r="E21" s="2">
        <v>34.619999999999997</v>
      </c>
      <c r="F21" s="2">
        <v>30.33</v>
      </c>
      <c r="G21" s="2">
        <v>33.22</v>
      </c>
      <c r="H21" s="2">
        <v>27.46</v>
      </c>
      <c r="I21" s="2">
        <v>20.2</v>
      </c>
      <c r="J21" s="2">
        <v>17.649999999999999</v>
      </c>
      <c r="K21" s="24" t="s">
        <v>1590</v>
      </c>
      <c r="L21" s="2">
        <v>20.36</v>
      </c>
      <c r="M21" s="15" t="s">
        <v>1591</v>
      </c>
      <c r="N21" s="2">
        <v>26.23</v>
      </c>
      <c r="O21" s="2">
        <v>31.46</v>
      </c>
      <c r="P21" s="2">
        <v>33.020000000000003</v>
      </c>
      <c r="Q21" s="287">
        <f t="shared" si="0"/>
        <v>26.356799999999993</v>
      </c>
    </row>
    <row r="22" spans="2:17">
      <c r="B22" s="80" t="s">
        <v>95</v>
      </c>
      <c r="C22" s="1" t="s">
        <v>161</v>
      </c>
      <c r="D22" s="1" t="s">
        <v>1595</v>
      </c>
      <c r="E22" s="2">
        <v>33.200000000000003</v>
      </c>
      <c r="F22" s="2">
        <v>30.11</v>
      </c>
      <c r="G22" s="2">
        <v>33.770000000000003</v>
      </c>
      <c r="H22" s="2">
        <v>18.36</v>
      </c>
      <c r="I22" s="2">
        <v>13.86</v>
      </c>
      <c r="J22" s="2">
        <v>14.05</v>
      </c>
      <c r="K22" s="2">
        <v>17.760000000000002</v>
      </c>
      <c r="L22" s="2">
        <v>16.260000000000002</v>
      </c>
      <c r="M22" s="2">
        <v>18.91</v>
      </c>
      <c r="N22" s="2">
        <v>23.99</v>
      </c>
      <c r="O22" s="2">
        <v>30.58</v>
      </c>
      <c r="P22" s="2">
        <v>29.34</v>
      </c>
      <c r="Q22" s="287">
        <f t="shared" si="0"/>
        <v>22.415199999999999</v>
      </c>
    </row>
    <row r="23" spans="2:17">
      <c r="B23" s="80" t="s">
        <v>175</v>
      </c>
      <c r="C23" s="1" t="s">
        <v>164</v>
      </c>
      <c r="D23" s="1" t="s">
        <v>1585</v>
      </c>
      <c r="E23" s="2">
        <v>46.01</v>
      </c>
      <c r="F23" s="2">
        <v>50.67</v>
      </c>
      <c r="G23" s="2">
        <v>55.35</v>
      </c>
      <c r="H23" s="2">
        <v>41.16</v>
      </c>
      <c r="I23" s="2">
        <v>30.62</v>
      </c>
      <c r="J23" s="24" t="s">
        <v>1590</v>
      </c>
      <c r="K23" s="2">
        <v>39.07</v>
      </c>
      <c r="L23" s="2">
        <v>37.090000000000003</v>
      </c>
      <c r="M23" s="2">
        <v>37.71</v>
      </c>
      <c r="N23" s="2">
        <v>46.52</v>
      </c>
      <c r="O23" s="2">
        <v>55.08</v>
      </c>
      <c r="P23" s="2">
        <v>38.96</v>
      </c>
      <c r="Q23" s="287">
        <f t="shared" si="0"/>
        <v>41.737309090909086</v>
      </c>
    </row>
    <row r="24" spans="2:17">
      <c r="B24" s="80" t="s">
        <v>1764</v>
      </c>
      <c r="C24" s="1" t="s">
        <v>1765</v>
      </c>
      <c r="D24" s="1" t="s">
        <v>1595</v>
      </c>
      <c r="E24" s="2">
        <v>32.159999999999997</v>
      </c>
      <c r="F24" s="2">
        <v>30.56</v>
      </c>
      <c r="G24" s="2">
        <v>38.53</v>
      </c>
      <c r="H24" s="2">
        <v>26.82</v>
      </c>
      <c r="I24" s="24" t="s">
        <v>1590</v>
      </c>
      <c r="J24" s="2">
        <v>24.28</v>
      </c>
      <c r="K24" s="2">
        <v>25.52</v>
      </c>
      <c r="L24" s="2">
        <v>31.43</v>
      </c>
      <c r="M24" s="2">
        <v>22.27</v>
      </c>
      <c r="N24" s="2">
        <v>32.1</v>
      </c>
      <c r="O24" s="2">
        <v>39.56</v>
      </c>
      <c r="P24" s="2">
        <v>29.84</v>
      </c>
      <c r="Q24" s="287">
        <f t="shared" si="0"/>
        <v>29.067927272727271</v>
      </c>
    </row>
    <row r="25" spans="2:17">
      <c r="B25" s="80" t="s">
        <v>42</v>
      </c>
      <c r="C25" s="1" t="s">
        <v>168</v>
      </c>
      <c r="D25" s="1" t="s">
        <v>1595</v>
      </c>
      <c r="E25" s="24" t="s">
        <v>1590</v>
      </c>
      <c r="F25" s="24" t="s">
        <v>1590</v>
      </c>
      <c r="G25" s="2">
        <v>39.29</v>
      </c>
      <c r="H25" s="2">
        <v>21.19</v>
      </c>
      <c r="I25" s="2">
        <v>27.15</v>
      </c>
      <c r="J25" s="2">
        <v>21.31</v>
      </c>
      <c r="K25" s="2">
        <v>26.14</v>
      </c>
      <c r="L25" s="2">
        <v>29.55</v>
      </c>
      <c r="M25" s="2">
        <v>24.05</v>
      </c>
      <c r="N25" s="2">
        <v>36.409999999999997</v>
      </c>
      <c r="O25" s="2">
        <v>42.82</v>
      </c>
      <c r="P25" s="2">
        <v>29.68</v>
      </c>
      <c r="Q25" s="287">
        <f t="shared" si="0"/>
        <v>28.568640000000002</v>
      </c>
    </row>
    <row r="26" spans="2:17">
      <c r="B26" s="80" t="s">
        <v>120</v>
      </c>
      <c r="C26" s="1" t="s">
        <v>180</v>
      </c>
      <c r="D26" s="1" t="s">
        <v>1585</v>
      </c>
      <c r="E26" s="2">
        <v>70.650000000000006</v>
      </c>
      <c r="F26" s="2">
        <v>58</v>
      </c>
      <c r="G26" s="2">
        <v>66.19</v>
      </c>
      <c r="H26" s="2">
        <v>43.06</v>
      </c>
      <c r="I26" s="2">
        <v>40.950000000000003</v>
      </c>
      <c r="J26" s="2">
        <v>38.68</v>
      </c>
      <c r="K26" s="2">
        <v>45.54</v>
      </c>
      <c r="L26" s="2">
        <v>54.47</v>
      </c>
      <c r="M26" s="2">
        <v>39.409999999999997</v>
      </c>
      <c r="N26" s="2">
        <v>58.17</v>
      </c>
      <c r="O26" s="2">
        <v>63.88</v>
      </c>
      <c r="P26" s="2">
        <v>57.06</v>
      </c>
      <c r="Q26" s="287">
        <f t="shared" si="0"/>
        <v>50.884799999999991</v>
      </c>
    </row>
    <row r="27" spans="2:17">
      <c r="B27" s="80" t="s">
        <v>127</v>
      </c>
      <c r="C27" s="1" t="s">
        <v>182</v>
      </c>
      <c r="D27" s="1" t="s">
        <v>1595</v>
      </c>
      <c r="E27" s="2">
        <v>32.049999999999997</v>
      </c>
      <c r="F27" s="2">
        <v>35.85</v>
      </c>
      <c r="G27" s="2">
        <v>40.31</v>
      </c>
      <c r="H27" s="2">
        <v>29.22</v>
      </c>
      <c r="I27" s="2">
        <v>28.2</v>
      </c>
      <c r="J27" s="2">
        <v>25.2</v>
      </c>
      <c r="K27" s="2">
        <v>29.17</v>
      </c>
      <c r="L27" s="2">
        <v>35.29</v>
      </c>
      <c r="M27" s="2">
        <v>24.73</v>
      </c>
      <c r="N27" s="2">
        <v>37.14</v>
      </c>
      <c r="O27" s="2">
        <v>47.07</v>
      </c>
      <c r="P27" s="2">
        <v>26.71</v>
      </c>
      <c r="Q27" s="287">
        <f t="shared" si="0"/>
        <v>31.275199999999991</v>
      </c>
    </row>
    <row r="28" spans="2:17">
      <c r="B28" s="80" t="s">
        <v>1766</v>
      </c>
      <c r="C28" s="1" t="s">
        <v>1767</v>
      </c>
      <c r="D28" s="1" t="s">
        <v>1595</v>
      </c>
      <c r="E28" s="2">
        <v>33.69</v>
      </c>
      <c r="F28" s="2">
        <v>36.5</v>
      </c>
      <c r="G28" s="2">
        <v>41.52</v>
      </c>
      <c r="H28" s="2">
        <v>29.09</v>
      </c>
      <c r="I28" s="2">
        <v>32.74</v>
      </c>
      <c r="J28" s="2">
        <v>30.08</v>
      </c>
      <c r="K28" s="2">
        <v>32.67</v>
      </c>
      <c r="L28" s="2">
        <v>45.24</v>
      </c>
      <c r="M28" s="2">
        <v>27</v>
      </c>
      <c r="N28" s="2">
        <v>36.590000000000003</v>
      </c>
      <c r="O28" s="2">
        <v>41.04</v>
      </c>
      <c r="P28" s="2">
        <v>32.93</v>
      </c>
      <c r="Q28" s="287">
        <f t="shared" si="0"/>
        <v>33.527200000000001</v>
      </c>
    </row>
    <row r="29" spans="2:17">
      <c r="B29" s="80" t="s">
        <v>133</v>
      </c>
      <c r="C29" s="1" t="s">
        <v>186</v>
      </c>
      <c r="D29" s="1" t="s">
        <v>1595</v>
      </c>
      <c r="E29" s="2">
        <v>43.02</v>
      </c>
      <c r="F29" s="2">
        <v>41.85</v>
      </c>
      <c r="G29" s="2">
        <v>41.24</v>
      </c>
      <c r="H29" s="2">
        <v>22.24</v>
      </c>
      <c r="I29" s="2">
        <v>29.48</v>
      </c>
      <c r="J29" s="2">
        <v>18.850000000000001</v>
      </c>
      <c r="K29" s="2">
        <v>24.95</v>
      </c>
      <c r="L29" s="2">
        <v>29.44</v>
      </c>
      <c r="M29" s="2">
        <v>24.42</v>
      </c>
      <c r="N29" s="2">
        <v>36.36</v>
      </c>
      <c r="O29" s="2">
        <v>42.59</v>
      </c>
      <c r="P29" s="2">
        <v>33.200000000000003</v>
      </c>
      <c r="Q29" s="287">
        <f t="shared" si="0"/>
        <v>31.011199999999999</v>
      </c>
    </row>
    <row r="30" spans="2:17">
      <c r="B30" s="80" t="s">
        <v>30</v>
      </c>
      <c r="C30" s="1" t="s">
        <v>189</v>
      </c>
      <c r="D30" s="1" t="s">
        <v>1595</v>
      </c>
      <c r="E30" s="2">
        <v>17.82</v>
      </c>
      <c r="F30" s="24" t="s">
        <v>1590</v>
      </c>
      <c r="G30" s="24" t="s">
        <v>1590</v>
      </c>
      <c r="H30" s="2">
        <v>16.510000000000002</v>
      </c>
      <c r="I30" s="2">
        <v>10.56</v>
      </c>
      <c r="J30" s="2">
        <v>6.78</v>
      </c>
      <c r="K30" s="2">
        <v>8.6300000000000008</v>
      </c>
      <c r="L30" s="2">
        <v>9.5299999999999994</v>
      </c>
      <c r="M30" s="2">
        <v>9.6</v>
      </c>
      <c r="N30" s="2">
        <v>14.53</v>
      </c>
      <c r="O30" s="2">
        <v>18.07</v>
      </c>
      <c r="P30" s="2">
        <v>16.14</v>
      </c>
      <c r="Q30" s="287">
        <f t="shared" si="0"/>
        <v>12.304320000000001</v>
      </c>
    </row>
    <row r="31" spans="2:17">
      <c r="B31" s="80" t="s">
        <v>60</v>
      </c>
      <c r="C31" s="1" t="s">
        <v>191</v>
      </c>
      <c r="D31" s="1" t="s">
        <v>1585</v>
      </c>
      <c r="E31" s="2">
        <v>38.68</v>
      </c>
      <c r="F31" s="2">
        <v>42.2</v>
      </c>
      <c r="G31" s="2">
        <v>44.28</v>
      </c>
      <c r="H31" s="2">
        <v>30.21</v>
      </c>
      <c r="I31" s="2">
        <v>21.42</v>
      </c>
      <c r="J31" s="2">
        <v>19.73</v>
      </c>
      <c r="K31" s="2">
        <v>38.369999999999997</v>
      </c>
      <c r="L31" s="2">
        <v>39.700000000000003</v>
      </c>
      <c r="M31" s="2">
        <v>40.94</v>
      </c>
      <c r="N31" s="2">
        <v>40.450000000000003</v>
      </c>
      <c r="O31" s="2">
        <v>44.47</v>
      </c>
      <c r="P31" s="2">
        <v>31.03</v>
      </c>
      <c r="Q31" s="287">
        <f t="shared" si="0"/>
        <v>34.5184</v>
      </c>
    </row>
    <row r="32" spans="2:17">
      <c r="B32" s="80" t="s">
        <v>188</v>
      </c>
      <c r="C32" s="1" t="s">
        <v>193</v>
      </c>
      <c r="D32" s="1" t="s">
        <v>1595</v>
      </c>
      <c r="E32" s="2">
        <v>44.54</v>
      </c>
      <c r="F32" s="2">
        <v>39.020000000000003</v>
      </c>
      <c r="G32" s="2">
        <v>43.43</v>
      </c>
      <c r="H32" s="2">
        <v>38.07</v>
      </c>
      <c r="I32" s="2">
        <v>27</v>
      </c>
      <c r="J32" s="2">
        <v>23.13</v>
      </c>
      <c r="K32" s="2">
        <v>29.18</v>
      </c>
      <c r="L32" s="2">
        <v>25.97</v>
      </c>
      <c r="M32" s="2">
        <v>35.159999999999997</v>
      </c>
      <c r="N32" s="2">
        <v>39.369999999999997</v>
      </c>
      <c r="O32" s="2">
        <v>43.14</v>
      </c>
      <c r="P32" s="2">
        <v>26</v>
      </c>
      <c r="Q32" s="287">
        <f t="shared" si="0"/>
        <v>33.120799999999996</v>
      </c>
    </row>
    <row r="33" spans="2:17">
      <c r="B33" s="157" t="s">
        <v>1768</v>
      </c>
      <c r="C33" s="158" t="s">
        <v>195</v>
      </c>
      <c r="D33" s="158" t="s">
        <v>1595</v>
      </c>
      <c r="E33" s="288">
        <v>48.91</v>
      </c>
      <c r="F33" s="288">
        <v>52.4</v>
      </c>
      <c r="G33" s="288">
        <v>49.04</v>
      </c>
      <c r="H33" s="288">
        <v>42.08</v>
      </c>
      <c r="I33" s="288">
        <v>31.05</v>
      </c>
      <c r="J33" s="288">
        <v>26.2</v>
      </c>
      <c r="K33" s="288">
        <v>32.08</v>
      </c>
      <c r="L33" s="288">
        <v>29.72</v>
      </c>
      <c r="M33" s="288">
        <v>40.549999999999997</v>
      </c>
      <c r="N33" s="288">
        <v>40.700000000000003</v>
      </c>
      <c r="O33" s="288">
        <v>46.34</v>
      </c>
      <c r="P33" s="288">
        <v>37.409999999999997</v>
      </c>
      <c r="Q33" s="289">
        <f t="shared" si="0"/>
        <v>38.118400000000001</v>
      </c>
    </row>
    <row r="34" spans="2:17">
      <c r="B34" s="3"/>
      <c r="C34" s="3"/>
      <c r="D34" s="3"/>
      <c r="E34" s="3"/>
      <c r="F34" s="3"/>
      <c r="G34" s="3"/>
      <c r="H34" s="3"/>
      <c r="I34" s="3"/>
      <c r="J34" s="3"/>
      <c r="K34" s="3"/>
      <c r="L34" s="3"/>
      <c r="M34" s="3"/>
      <c r="N34" s="3"/>
      <c r="O34" s="3"/>
      <c r="P34" s="3"/>
      <c r="Q34" s="3"/>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B485-299B-4BC8-9BF4-0045139039B0}">
  <dimension ref="A1:BK522"/>
  <sheetViews>
    <sheetView zoomScale="85" zoomScaleNormal="85" workbookViewId="0">
      <selection activeCell="BH1" sqref="BH1:BL1048576"/>
    </sheetView>
  </sheetViews>
  <sheetFormatPr defaultColWidth="13.26953125" defaultRowHeight="14.5"/>
  <cols>
    <col min="1" max="2" width="13.26953125" customWidth="1"/>
    <col min="3" max="3" width="26.1796875" customWidth="1"/>
    <col min="4" max="4" width="13.26953125" customWidth="1"/>
    <col min="5" max="5" width="17.81640625" customWidth="1"/>
    <col min="6" max="19" width="13.26953125" customWidth="1"/>
    <col min="20" max="20" width="38.26953125" bestFit="1" customWidth="1"/>
    <col min="21" max="21" width="15.26953125" bestFit="1" customWidth="1"/>
    <col min="22" max="24" width="4.453125" bestFit="1" customWidth="1"/>
    <col min="25" max="25" width="4.54296875" customWidth="1"/>
    <col min="26" max="26" width="4.54296875" bestFit="1" customWidth="1"/>
    <col min="27" max="27" width="4.453125" bestFit="1" customWidth="1"/>
    <col min="28" max="28" width="6.54296875" bestFit="1" customWidth="1"/>
    <col min="29" max="29" width="10" bestFit="1" customWidth="1"/>
    <col min="30" max="30" width="7.54296875" bestFit="1" customWidth="1"/>
    <col min="31" max="31" width="9.54296875" bestFit="1" customWidth="1"/>
    <col min="32" max="32" width="23.26953125" customWidth="1"/>
    <col min="33" max="44" width="13.26953125" customWidth="1"/>
    <col min="45" max="45" width="48.7265625" customWidth="1"/>
    <col min="46" max="46" width="9.54296875" customWidth="1"/>
    <col min="47" max="47" width="27.1796875" customWidth="1"/>
    <col min="53" max="53" width="24.54296875" customWidth="1"/>
    <col min="56" max="59" width="13.26953125" customWidth="1"/>
    <col min="61" max="63" width="0" hidden="1" customWidth="1"/>
  </cols>
  <sheetData>
    <row r="1" spans="3:63">
      <c r="AU1" s="128" t="s">
        <v>439</v>
      </c>
    </row>
    <row r="2" spans="3:63">
      <c r="AU2" s="128" t="s">
        <v>440</v>
      </c>
    </row>
    <row r="3" spans="3:63">
      <c r="AU3" s="128" t="s">
        <v>441</v>
      </c>
    </row>
    <row r="4" spans="3:63">
      <c r="AU4" s="128"/>
    </row>
    <row r="5" spans="3:63">
      <c r="AU5" s="128" t="s">
        <v>442</v>
      </c>
    </row>
    <row r="6" spans="3:63" ht="15" thickBot="1">
      <c r="C6" t="s">
        <v>0</v>
      </c>
      <c r="D6" t="s">
        <v>1</v>
      </c>
      <c r="E6" t="s">
        <v>443</v>
      </c>
      <c r="F6" t="s">
        <v>2</v>
      </c>
      <c r="G6" t="s">
        <v>3</v>
      </c>
      <c r="H6" t="s">
        <v>4</v>
      </c>
      <c r="I6" t="s">
        <v>5</v>
      </c>
      <c r="J6" t="s">
        <v>6</v>
      </c>
      <c r="K6" t="s">
        <v>7</v>
      </c>
      <c r="L6" t="s">
        <v>8</v>
      </c>
      <c r="M6" t="s">
        <v>444</v>
      </c>
      <c r="N6" t="s">
        <v>445</v>
      </c>
      <c r="T6" s="110" t="s">
        <v>10</v>
      </c>
      <c r="U6" s="110" t="s">
        <v>11</v>
      </c>
      <c r="AF6" t="s">
        <v>446</v>
      </c>
      <c r="BI6" t="s">
        <v>21</v>
      </c>
      <c r="BJ6">
        <v>2022</v>
      </c>
    </row>
    <row r="7" spans="3:63" ht="17" thickBot="1">
      <c r="C7" t="s">
        <v>12</v>
      </c>
      <c r="D7" t="s">
        <v>13</v>
      </c>
      <c r="E7" t="str">
        <f>Table825[[#This Row],[Site ID]]&amp;" - "&amp;Table825[[#This Row],[Site Name]]</f>
        <v>HSB - High Street Botley</v>
      </c>
      <c r="F7">
        <v>2139242</v>
      </c>
      <c r="G7" t="s">
        <v>17</v>
      </c>
      <c r="H7" s="116">
        <v>44930</v>
      </c>
      <c r="I7" s="116">
        <v>44958</v>
      </c>
      <c r="J7">
        <v>673.26666666660458</v>
      </c>
      <c r="K7">
        <v>33.678827606696835</v>
      </c>
      <c r="L7">
        <v>17.577676203912755</v>
      </c>
      <c r="M7">
        <v>1.6479999999999999</v>
      </c>
      <c r="T7" s="110" t="s">
        <v>16</v>
      </c>
      <c r="U7" t="s">
        <v>17</v>
      </c>
      <c r="V7" t="s">
        <v>18</v>
      </c>
      <c r="W7" t="s">
        <v>19</v>
      </c>
      <c r="X7" t="s">
        <v>20</v>
      </c>
      <c r="Y7" t="s">
        <v>21</v>
      </c>
      <c r="Z7" t="s">
        <v>447</v>
      </c>
      <c r="AA7" t="s">
        <v>448</v>
      </c>
      <c r="AB7" t="s">
        <v>449</v>
      </c>
      <c r="AC7" t="s">
        <v>450</v>
      </c>
      <c r="AD7" t="s">
        <v>451</v>
      </c>
      <c r="AE7" t="s">
        <v>452</v>
      </c>
      <c r="AF7" s="120" t="s">
        <v>453</v>
      </c>
      <c r="AG7" s="121" t="s">
        <v>17</v>
      </c>
      <c r="AH7" s="121" t="s">
        <v>18</v>
      </c>
      <c r="AI7" s="121" t="s">
        <v>19</v>
      </c>
      <c r="AJ7" s="121" t="s">
        <v>20</v>
      </c>
      <c r="AK7" s="121" t="s">
        <v>21</v>
      </c>
      <c r="AL7" s="121" t="s">
        <v>454</v>
      </c>
      <c r="AM7" s="121" t="s">
        <v>455</v>
      </c>
      <c r="AN7" s="121" t="s">
        <v>456</v>
      </c>
      <c r="AO7" s="121" t="s">
        <v>457</v>
      </c>
      <c r="AP7" s="121" t="s">
        <v>458</v>
      </c>
      <c r="AQ7" s="121" t="s">
        <v>459</v>
      </c>
      <c r="AR7" s="121" t="s">
        <v>460</v>
      </c>
      <c r="AS7" s="122" t="s">
        <v>461</v>
      </c>
      <c r="AU7" s="120" t="s">
        <v>453</v>
      </c>
      <c r="AV7" t="s">
        <v>17</v>
      </c>
      <c r="AW7" t="s">
        <v>18</v>
      </c>
      <c r="AX7" t="s">
        <v>19</v>
      </c>
      <c r="AY7" t="s">
        <v>20</v>
      </c>
      <c r="AZ7" t="s">
        <v>21</v>
      </c>
      <c r="BA7" s="127" t="s">
        <v>454</v>
      </c>
      <c r="BB7" s="127" t="s">
        <v>455</v>
      </c>
      <c r="BC7" s="127" t="s">
        <v>456</v>
      </c>
      <c r="BD7" s="127" t="s">
        <v>457</v>
      </c>
      <c r="BE7" s="127" t="s">
        <v>458</v>
      </c>
      <c r="BF7" s="127" t="s">
        <v>459</v>
      </c>
      <c r="BG7" s="127" t="s">
        <v>460</v>
      </c>
      <c r="BH7" s="130" t="s">
        <v>462</v>
      </c>
      <c r="BI7" s="131" t="s">
        <v>463</v>
      </c>
      <c r="BJ7" s="145" t="s">
        <v>464</v>
      </c>
    </row>
    <row r="8" spans="3:63">
      <c r="C8" t="s">
        <v>23</v>
      </c>
      <c r="D8" t="s">
        <v>24</v>
      </c>
      <c r="E8" t="str">
        <f>Table825[[#This Row],[Site ID]]&amp;" - "&amp;Table825[[#This Row],[Site Name]]</f>
        <v>HSB2A - High Street Botley 2 (A)</v>
      </c>
      <c r="F8">
        <v>2139243</v>
      </c>
      <c r="G8" t="s">
        <v>17</v>
      </c>
      <c r="H8" s="116">
        <v>44930</v>
      </c>
      <c r="I8" s="116">
        <v>44958</v>
      </c>
      <c r="J8">
        <v>673.2666666667792</v>
      </c>
      <c r="K8">
        <v>31.022123972665376</v>
      </c>
      <c r="L8">
        <v>16.191087668405729</v>
      </c>
      <c r="M8">
        <v>1.518</v>
      </c>
      <c r="T8" s="111" t="s">
        <v>465</v>
      </c>
      <c r="U8" s="114">
        <v>29.193186340014847</v>
      </c>
      <c r="V8" s="114">
        <v>27.265541284402886</v>
      </c>
      <c r="W8" s="114">
        <v>21.719120647484147</v>
      </c>
      <c r="X8" s="114">
        <v>6.2199900862484796</v>
      </c>
      <c r="Y8" s="114">
        <v>15.897889132169013</v>
      </c>
      <c r="Z8" s="114">
        <v>19.41966683153581</v>
      </c>
      <c r="AA8" s="114">
        <v>19.886108075887272</v>
      </c>
      <c r="AB8" s="114">
        <v>21.218527707208537</v>
      </c>
      <c r="AC8" s="114">
        <v>28.817408086415963</v>
      </c>
      <c r="AD8" s="114">
        <v>24.528693452380953</v>
      </c>
      <c r="AE8" s="114">
        <v>24.777507195744892</v>
      </c>
      <c r="AF8" s="119" t="s">
        <v>465</v>
      </c>
      <c r="AG8" s="123">
        <f>IFERROR(29.1931863400148, "Missing")</f>
        <v>29.193186340014801</v>
      </c>
      <c r="AH8" s="123">
        <v>27.265541284402886</v>
      </c>
      <c r="AI8" s="123">
        <v>21.719120647484147</v>
      </c>
      <c r="AJ8" s="123">
        <v>6.2199900862484796</v>
      </c>
      <c r="AK8" s="123">
        <v>15.897889132169013</v>
      </c>
      <c r="AL8" s="123">
        <v>19.41966683153581</v>
      </c>
      <c r="AM8" s="114">
        <v>19.886108075887272</v>
      </c>
      <c r="AN8" s="114">
        <f>IFERROR(29.1931863400148, "Missing")</f>
        <v>29.193186340014801</v>
      </c>
      <c r="AO8" s="123"/>
      <c r="AP8" s="123"/>
      <c r="AQ8" s="123"/>
      <c r="AR8" s="123"/>
      <c r="AS8" s="124">
        <f>AVERAGE(Table57[[#This Row],[Jan]:[Dec]])</f>
        <v>21.099336092219652</v>
      </c>
      <c r="AU8" s="119" t="s">
        <v>465</v>
      </c>
      <c r="AV8" s="123">
        <f>IF(Table57[[#This Row],[Jan]]=0, "Missing",Table57[[#This Row],[Jan]])</f>
        <v>29.193186340014801</v>
      </c>
      <c r="AW8" s="123">
        <f>IF(Table57[[#This Row],[Feb]]=0, "Missing",Table57[[#This Row],[Feb]])</f>
        <v>27.265541284402886</v>
      </c>
      <c r="AX8" s="123">
        <f>IF(Table57[[#This Row],[Mar]]=0, "Missing",Table57[[#This Row],[Mar]])</f>
        <v>21.719120647484147</v>
      </c>
      <c r="AY8" s="123">
        <f>IF(Table57[[#This Row],[Apr]]=0, "Missing",Table57[[#This Row],[Apr]])</f>
        <v>6.2199900862484796</v>
      </c>
      <c r="AZ8" s="123">
        <f>IF(Table57[[#This Row],[May]]=0, "Missing",Table57[[#This Row],[May]])</f>
        <v>15.897889132169013</v>
      </c>
      <c r="BA8" s="123">
        <f>IF(Table57[[#This Row],[Jun]]=0, "Missing",Table57[[#This Row],[Jun]])</f>
        <v>19.41966683153581</v>
      </c>
      <c r="BB8" s="123">
        <f>IF(Table57[[#This Row],[Jul]]=0, "Missing",Table57[[#This Row],[Jul]])</f>
        <v>19.886108075887272</v>
      </c>
      <c r="BC8" s="123">
        <f>IF(Table57[[#This Row],[Aug]]=0, "Missing",Table57[[#This Row],[Aug]])</f>
        <v>29.193186340014801</v>
      </c>
      <c r="BD8" s="123"/>
      <c r="BE8" s="123"/>
      <c r="BF8" s="123"/>
      <c r="BG8" s="124"/>
      <c r="BH8" s="124">
        <f>AVERAGE(Table598[[#This Row],[Jan]:[Aug]])</f>
        <v>21.099336092219652</v>
      </c>
      <c r="BI8" s="132">
        <f>AVERAGE(AV8:AX8,AZ8)</f>
        <v>23.518934351017712</v>
      </c>
      <c r="BJ8">
        <v>18.689209999999999</v>
      </c>
    </row>
    <row r="9" spans="3:63">
      <c r="C9" t="s">
        <v>27</v>
      </c>
      <c r="D9" t="s">
        <v>28</v>
      </c>
      <c r="E9" t="str">
        <f>Table825[[#This Row],[Site ID]]&amp;" - "&amp;Table825[[#This Row],[Site Name]]</f>
        <v>KCA - Kings Copse Avenue</v>
      </c>
      <c r="F9">
        <v>2139244</v>
      </c>
      <c r="G9" t="s">
        <v>17</v>
      </c>
      <c r="H9" s="116">
        <v>44930</v>
      </c>
      <c r="I9" s="116">
        <v>44958</v>
      </c>
      <c r="J9">
        <v>673.28333333332557</v>
      </c>
      <c r="K9">
        <v>36.947702057083873</v>
      </c>
      <c r="L9">
        <v>19.283769340857972</v>
      </c>
      <c r="M9">
        <v>1.8080000000000001</v>
      </c>
      <c r="T9" s="111" t="s">
        <v>466</v>
      </c>
      <c r="U9" s="114">
        <v>12.270043247007434</v>
      </c>
      <c r="V9" s="114">
        <v>11.076684738209218</v>
      </c>
      <c r="W9" s="114">
        <v>9.214826001312943</v>
      </c>
      <c r="X9" s="114">
        <v>7.6745872378410471</v>
      </c>
      <c r="Y9" s="114">
        <v>5.6328401025968819</v>
      </c>
      <c r="Z9" s="114">
        <v>6.3301025671435536</v>
      </c>
      <c r="AA9" s="114">
        <v>4.7808028035986423</v>
      </c>
      <c r="AB9" s="114">
        <v>5.7384957597667308</v>
      </c>
      <c r="AC9" s="114">
        <v>8.9211152600212156</v>
      </c>
      <c r="AD9" s="114">
        <v>8.8860208333333333</v>
      </c>
      <c r="AE9" s="114">
        <v>10.052809678442655</v>
      </c>
      <c r="AF9" s="119" t="s">
        <v>466</v>
      </c>
      <c r="AG9" s="123">
        <v>12.270043247007434</v>
      </c>
      <c r="AH9" s="123">
        <v>11.076684738209218</v>
      </c>
      <c r="AI9" s="123">
        <v>9.214826001312943</v>
      </c>
      <c r="AJ9" s="123">
        <v>7.6745872378410471</v>
      </c>
      <c r="AK9" s="123">
        <v>5.6328401025968819</v>
      </c>
      <c r="AL9" s="123">
        <v>6.3301025671435536</v>
      </c>
      <c r="AM9" s="114">
        <v>4.7808028035986423</v>
      </c>
      <c r="AN9" s="114">
        <f>IFERROR(5.73849575976673, "Missing")</f>
        <v>5.7384957597667299</v>
      </c>
      <c r="AO9" s="123"/>
      <c r="AP9" s="123"/>
      <c r="AQ9" s="123"/>
      <c r="AR9" s="123"/>
      <c r="AS9" s="124">
        <f>AVERAGE(Table57[[#This Row],[Jan]:[Dec]])</f>
        <v>7.8397978071845555</v>
      </c>
      <c r="AU9" s="119" t="s">
        <v>466</v>
      </c>
      <c r="AV9" s="123">
        <f>IF(Table57[[#This Row],[Jan]]=0, "Missing",Table57[[#This Row],[Jan]])</f>
        <v>12.270043247007434</v>
      </c>
      <c r="AW9" s="123">
        <f>IF(Table57[[#This Row],[Feb]]=0, "Missing",Table57[[#This Row],[Feb]])</f>
        <v>11.076684738209218</v>
      </c>
      <c r="AX9" s="123">
        <f>IF(Table57[[#This Row],[Mar]]=0, "Missing",Table57[[#This Row],[Mar]])</f>
        <v>9.214826001312943</v>
      </c>
      <c r="AY9" s="123">
        <f>IF(Table57[[#This Row],[Apr]]=0, "Missing",Table57[[#This Row],[Apr]])</f>
        <v>7.6745872378410471</v>
      </c>
      <c r="AZ9" s="123">
        <f>IF(Table57[[#This Row],[May]]=0, "Missing",Table57[[#This Row],[May]])</f>
        <v>5.6328401025968819</v>
      </c>
      <c r="BA9" s="123">
        <f>IF(Table57[[#This Row],[Jun]]=0, "Missing",Table57[[#This Row],[Jun]])</f>
        <v>6.3301025671435536</v>
      </c>
      <c r="BB9" s="123">
        <f>IF(Table57[[#This Row],[Jul]]=0, "Missing",Table57[[#This Row],[Jul]])</f>
        <v>4.7808028035986423</v>
      </c>
      <c r="BC9" s="123">
        <f>IF(Table57[[#This Row],[Aug]]=0, "Missing",Table57[[#This Row],[Aug]])</f>
        <v>5.7384957597667299</v>
      </c>
      <c r="BD9" s="123"/>
      <c r="BE9" s="123"/>
      <c r="BF9" s="123"/>
      <c r="BG9" s="124"/>
      <c r="BH9" s="124">
        <f>AVERAGE(Table598[[#This Row],[Jan]:[Aug]])</f>
        <v>7.8397978071845555</v>
      </c>
      <c r="BI9" s="133"/>
      <c r="BJ9">
        <v>10.8362</v>
      </c>
    </row>
    <row r="10" spans="3:63">
      <c r="C10" t="s">
        <v>31</v>
      </c>
      <c r="D10" t="s">
        <v>32</v>
      </c>
      <c r="E10" t="str">
        <f>Table825[[#This Row],[Site ID]]&amp;" - "&amp;Table825[[#This Row],[Site Name]]</f>
        <v>GR - Grange Road</v>
      </c>
      <c r="F10">
        <v>2139245</v>
      </c>
      <c r="G10" t="s">
        <v>17</v>
      </c>
      <c r="H10" s="116">
        <v>44930</v>
      </c>
      <c r="I10" s="116">
        <v>44958</v>
      </c>
      <c r="J10">
        <v>673.30000000004657</v>
      </c>
      <c r="K10">
        <v>34.637613248178212</v>
      </c>
      <c r="L10">
        <v>18.078086246439568</v>
      </c>
      <c r="M10">
        <v>1.6950000000000001</v>
      </c>
      <c r="T10" s="111" t="s">
        <v>467</v>
      </c>
      <c r="U10" s="114">
        <v>30.680025254397233</v>
      </c>
      <c r="V10" s="114">
        <v>31.723951046351313</v>
      </c>
      <c r="W10" s="114"/>
      <c r="X10" s="114">
        <v>23.921281511041844</v>
      </c>
      <c r="Y10" s="114">
        <v>18.559765232530296</v>
      </c>
      <c r="Z10" s="114">
        <v>19.482783260018532</v>
      </c>
      <c r="AA10" s="114">
        <v>32.246056743211888</v>
      </c>
      <c r="AB10" s="114">
        <v>19.650645666792112</v>
      </c>
      <c r="AC10" s="114">
        <v>26.185503462311836</v>
      </c>
      <c r="AD10" s="114">
        <v>24.201098214285715</v>
      </c>
      <c r="AE10" s="114">
        <v>26.826977270475805</v>
      </c>
      <c r="AF10" s="119" t="s">
        <v>467</v>
      </c>
      <c r="AG10" s="123">
        <v>30.680025254397233</v>
      </c>
      <c r="AH10" s="123">
        <v>31.723951046351313</v>
      </c>
      <c r="AI10" s="123"/>
      <c r="AJ10" s="123">
        <v>23.921281511041844</v>
      </c>
      <c r="AK10" s="123">
        <v>18.559765232530296</v>
      </c>
      <c r="AL10" s="123">
        <v>19.482783260018532</v>
      </c>
      <c r="AM10" s="114">
        <v>32.246056743211888</v>
      </c>
      <c r="AN10" s="114">
        <v>19.650645666792112</v>
      </c>
      <c r="AO10" s="123"/>
      <c r="AP10" s="123"/>
      <c r="AQ10" s="123"/>
      <c r="AR10" s="123"/>
      <c r="AS10" s="124">
        <f>AVERAGE(Table57[[#This Row],[Jan]:[Dec]])</f>
        <v>25.180644102049033</v>
      </c>
      <c r="AU10" s="119" t="s">
        <v>467</v>
      </c>
      <c r="AV10" s="123">
        <f>IF(Table57[[#This Row],[Jan]]=0, "Missing",Table57[[#This Row],[Jan]])</f>
        <v>30.680025254397233</v>
      </c>
      <c r="AW10" s="123">
        <f>IF(Table57[[#This Row],[Feb]]=0, "Missing",Table57[[#This Row],[Feb]])</f>
        <v>31.723951046351313</v>
      </c>
      <c r="AX10" s="123" t="str">
        <f>IF(Table57[[#This Row],[Mar]]=0, "Missing",Table57[[#This Row],[Mar]])</f>
        <v>Missing</v>
      </c>
      <c r="AY10" s="123">
        <f>IF(Table57[[#This Row],[Apr]]=0, "Missing",Table57[[#This Row],[Apr]])</f>
        <v>23.921281511041844</v>
      </c>
      <c r="AZ10" s="123">
        <f>IF(Table57[[#This Row],[May]]=0, "Missing",Table57[[#This Row],[May]])</f>
        <v>18.559765232530296</v>
      </c>
      <c r="BA10" s="123">
        <f>IF(Table57[[#This Row],[Jun]]=0, "Missing",Table57[[#This Row],[Jun]])</f>
        <v>19.482783260018532</v>
      </c>
      <c r="BB10" s="123">
        <f>IF(Table57[[#This Row],[Jul]]=0, "Missing",Table57[[#This Row],[Jul]])</f>
        <v>32.246056743211888</v>
      </c>
      <c r="BC10" s="123">
        <f>IF(Table57[[#This Row],[Aug]]=0, "Missing",Table57[[#This Row],[Aug]])</f>
        <v>19.650645666792112</v>
      </c>
      <c r="BD10" s="123"/>
      <c r="BE10" s="123"/>
      <c r="BF10" s="123"/>
      <c r="BG10" s="124"/>
      <c r="BH10" s="124">
        <f>AVERAGE(Table598[[#This Row],[Jan]:[Aug]])</f>
        <v>25.180644102049033</v>
      </c>
      <c r="BI10" s="133"/>
      <c r="BJ10">
        <v>17.468679999999999</v>
      </c>
      <c r="BK10" t="s">
        <v>468</v>
      </c>
    </row>
    <row r="11" spans="3:63">
      <c r="C11" t="s">
        <v>35</v>
      </c>
      <c r="D11" t="s">
        <v>36</v>
      </c>
      <c r="E11" t="str">
        <f>Table825[[#This Row],[Site ID]]&amp;" - "&amp;Table825[[#This Row],[Site Name]]</f>
        <v>PAV - Pavilion Road</v>
      </c>
      <c r="F11">
        <v>2139246</v>
      </c>
      <c r="G11" t="s">
        <v>17</v>
      </c>
      <c r="H11" s="116">
        <v>44930</v>
      </c>
      <c r="I11" s="116">
        <v>44958</v>
      </c>
      <c r="J11">
        <v>673.2666666667792</v>
      </c>
      <c r="K11">
        <v>21.131011981380766</v>
      </c>
      <c r="L11">
        <v>11.028711890073469</v>
      </c>
      <c r="M11">
        <v>1.034</v>
      </c>
      <c r="T11" s="111" t="s">
        <v>469</v>
      </c>
      <c r="U11" s="114">
        <v>39.589784357900598</v>
      </c>
      <c r="V11" s="114">
        <v>44.097651351555669</v>
      </c>
      <c r="W11" s="114">
        <v>35.338352899110127</v>
      </c>
      <c r="X11" s="114">
        <v>40.661047543504694</v>
      </c>
      <c r="Y11" s="114">
        <v>38.740493397328194</v>
      </c>
      <c r="Z11" s="114">
        <v>40.306950422070244</v>
      </c>
      <c r="AA11" s="114">
        <v>17.914031694066036</v>
      </c>
      <c r="AB11" s="114">
        <v>35.961394905976768</v>
      </c>
      <c r="AC11" s="114">
        <v>41.183773051053819</v>
      </c>
      <c r="AD11" s="114">
        <v>39.229529761904757</v>
      </c>
      <c r="AE11" s="114">
        <v>37.593075273943619</v>
      </c>
      <c r="AF11" s="119" t="s">
        <v>469</v>
      </c>
      <c r="AG11" s="123">
        <v>39.589784357900598</v>
      </c>
      <c r="AH11" s="123">
        <v>44.097651351555669</v>
      </c>
      <c r="AI11" s="123">
        <v>35.338352899110127</v>
      </c>
      <c r="AJ11" s="123">
        <v>40.661047543504694</v>
      </c>
      <c r="AK11" s="123">
        <v>38.740493397328194</v>
      </c>
      <c r="AL11" s="123">
        <v>40.306950422070244</v>
      </c>
      <c r="AM11" s="114">
        <v>17.914031694066036</v>
      </c>
      <c r="AN11" s="114">
        <v>35.961394905976768</v>
      </c>
      <c r="AO11" s="123"/>
      <c r="AP11" s="123"/>
      <c r="AQ11" s="123"/>
      <c r="AR11" s="123"/>
      <c r="AS11" s="124">
        <f>AVERAGE(Table57[[#This Row],[Jan]:[Dec]])</f>
        <v>36.576213321439035</v>
      </c>
      <c r="AU11" s="119" t="s">
        <v>469</v>
      </c>
      <c r="AV11" s="123">
        <f>IF(Table57[[#This Row],[Jan]]=0, "Missing",Table57[[#This Row],[Jan]])</f>
        <v>39.589784357900598</v>
      </c>
      <c r="AW11" s="123">
        <f>IF(Table57[[#This Row],[Feb]]=0, "Missing",Table57[[#This Row],[Feb]])</f>
        <v>44.097651351555669</v>
      </c>
      <c r="AX11" s="123">
        <f>IF(Table57[[#This Row],[Mar]]=0, "Missing",Table57[[#This Row],[Mar]])</f>
        <v>35.338352899110127</v>
      </c>
      <c r="AY11" s="123">
        <f>IF(Table57[[#This Row],[Apr]]=0, "Missing",Table57[[#This Row],[Apr]])</f>
        <v>40.661047543504694</v>
      </c>
      <c r="AZ11" s="123">
        <f>IF(Table57[[#This Row],[May]]=0, "Missing",Table57[[#This Row],[May]])</f>
        <v>38.740493397328194</v>
      </c>
      <c r="BA11" s="123">
        <f>IF(Table57[[#This Row],[Jun]]=0, "Missing",Table57[[#This Row],[Jun]])</f>
        <v>40.306950422070244</v>
      </c>
      <c r="BB11" s="123">
        <f>IF(Table57[[#This Row],[Jul]]=0, "Missing",Table57[[#This Row],[Jul]])</f>
        <v>17.914031694066036</v>
      </c>
      <c r="BC11" s="123">
        <f>IF(Table57[[#This Row],[Aug]]=0, "Missing",Table57[[#This Row],[Aug]])</f>
        <v>35.961394905976768</v>
      </c>
      <c r="BD11" s="123"/>
      <c r="BE11" s="123"/>
      <c r="BF11" s="123"/>
      <c r="BG11" s="124"/>
      <c r="BH11" s="124">
        <f>AVERAGE(Table598[[#This Row],[Jan]:[Aug]])</f>
        <v>36.576213321439035</v>
      </c>
      <c r="BI11" s="133"/>
      <c r="BJ11">
        <v>17.468679999999999</v>
      </c>
    </row>
    <row r="12" spans="3:63">
      <c r="C12" t="s">
        <v>39</v>
      </c>
      <c r="D12" t="s">
        <v>40</v>
      </c>
      <c r="E12" t="str">
        <f>Table825[[#This Row],[Site ID]]&amp;" - "&amp;Table825[[#This Row],[Site Name]]</f>
        <v>WSRB - Winchester Street Railway Bridge</v>
      </c>
      <c r="F12">
        <v>2139247</v>
      </c>
      <c r="G12" t="s">
        <v>17</v>
      </c>
      <c r="H12" s="116">
        <v>44930</v>
      </c>
      <c r="I12" s="116">
        <v>44958</v>
      </c>
      <c r="J12">
        <v>672.79999999998836</v>
      </c>
      <c r="K12">
        <v>22.229537752675771</v>
      </c>
      <c r="L12">
        <v>11.602055194507187</v>
      </c>
      <c r="M12">
        <v>1.087</v>
      </c>
      <c r="T12" s="111" t="s">
        <v>470</v>
      </c>
      <c r="U12" s="114">
        <v>23.267941541977937</v>
      </c>
      <c r="V12" s="114">
        <v>25.368837658479194</v>
      </c>
      <c r="W12" s="114">
        <v>21.019896162798222</v>
      </c>
      <c r="X12" s="114">
        <v>19.628424158276562</v>
      </c>
      <c r="Y12" s="114">
        <v>15.890791872106844</v>
      </c>
      <c r="Z12" s="114">
        <v>17.443169213132091</v>
      </c>
      <c r="AA12" s="114">
        <v>14.237692842941932</v>
      </c>
      <c r="AB12" s="114">
        <v>16.983249071664581</v>
      </c>
      <c r="AC12" s="114">
        <v>24.339442987885192</v>
      </c>
      <c r="AD12" s="114">
        <v>26.023346726190475</v>
      </c>
      <c r="AE12" s="114">
        <v>22.755478811880661</v>
      </c>
      <c r="AF12" s="119" t="s">
        <v>470</v>
      </c>
      <c r="AG12" s="123">
        <v>23.267941541977937</v>
      </c>
      <c r="AH12" s="123">
        <v>25.368837658479194</v>
      </c>
      <c r="AI12" s="123">
        <v>21.019896162798222</v>
      </c>
      <c r="AJ12" s="123">
        <v>19.628424158276562</v>
      </c>
      <c r="AK12" s="123">
        <v>15.890791872106844</v>
      </c>
      <c r="AL12" s="123">
        <v>17.443169213132091</v>
      </c>
      <c r="AM12" s="114">
        <v>14.237692842941932</v>
      </c>
      <c r="AN12" s="114">
        <v>16.983249071664581</v>
      </c>
      <c r="AO12" s="123"/>
      <c r="AP12" s="123"/>
      <c r="AQ12" s="123"/>
      <c r="AR12" s="123"/>
      <c r="AS12" s="124">
        <f>AVERAGE(Table57[[#This Row],[Jan]:[Dec]])</f>
        <v>19.23000031517217</v>
      </c>
      <c r="AU12" s="119" t="s">
        <v>470</v>
      </c>
      <c r="AV12" s="123">
        <f>IF(Table57[[#This Row],[Jan]]=0, "Missing",Table57[[#This Row],[Jan]])</f>
        <v>23.267941541977937</v>
      </c>
      <c r="AW12" s="123">
        <f>IF(Table57[[#This Row],[Feb]]=0, "Missing",Table57[[#This Row],[Feb]])</f>
        <v>25.368837658479194</v>
      </c>
      <c r="AX12" s="123">
        <f>IF(Table57[[#This Row],[Mar]]=0, "Missing",Table57[[#This Row],[Mar]])</f>
        <v>21.019896162798222</v>
      </c>
      <c r="AY12" s="123">
        <f>IF(Table57[[#This Row],[Apr]]=0, "Missing",Table57[[#This Row],[Apr]])</f>
        <v>19.628424158276562</v>
      </c>
      <c r="AZ12" s="123">
        <f>IF(Table57[[#This Row],[May]]=0, "Missing",Table57[[#This Row],[May]])</f>
        <v>15.890791872106844</v>
      </c>
      <c r="BA12" s="123">
        <f>IF(Table57[[#This Row],[Jun]]=0, "Missing",Table57[[#This Row],[Jun]])</f>
        <v>17.443169213132091</v>
      </c>
      <c r="BB12" s="123">
        <f>IF(Table57[[#This Row],[Jul]]=0, "Missing",Table57[[#This Row],[Jul]])</f>
        <v>14.237692842941932</v>
      </c>
      <c r="BC12" s="123">
        <f>IF(Table57[[#This Row],[Aug]]=0, "Missing",Table57[[#This Row],[Aug]])</f>
        <v>16.983249071664581</v>
      </c>
      <c r="BD12" s="123"/>
      <c r="BE12" s="123"/>
      <c r="BF12" s="123"/>
      <c r="BG12" s="124"/>
      <c r="BH12" s="124">
        <f>AVERAGE(Table598[[#This Row],[Jan]:[Aug]])</f>
        <v>19.23000031517217</v>
      </c>
      <c r="BI12" s="133"/>
      <c r="BJ12" s="144">
        <v>18.209669999999999</v>
      </c>
    </row>
    <row r="13" spans="3:63">
      <c r="C13" t="s">
        <v>43</v>
      </c>
      <c r="D13" t="s">
        <v>44</v>
      </c>
      <c r="E13" t="str">
        <f>Table825[[#This Row],[Site ID]]&amp;" - "&amp;Table825[[#This Row],[Site Name]]</f>
        <v>UNC - Upper Northam Close</v>
      </c>
      <c r="F13">
        <v>2139248</v>
      </c>
      <c r="G13" t="s">
        <v>17</v>
      </c>
      <c r="H13" s="116">
        <v>44930</v>
      </c>
      <c r="I13" s="116">
        <v>44958</v>
      </c>
      <c r="J13">
        <v>673.16666666680248</v>
      </c>
      <c r="K13">
        <v>30.454434265901259</v>
      </c>
      <c r="L13">
        <v>15.894798677401493</v>
      </c>
      <c r="M13">
        <v>1.49</v>
      </c>
      <c r="T13" s="111" t="s">
        <v>471</v>
      </c>
      <c r="U13" s="114">
        <v>37.525473981145332</v>
      </c>
      <c r="V13" s="114">
        <v>35.474740757273288</v>
      </c>
      <c r="W13" s="114">
        <v>28.450479656368358</v>
      </c>
      <c r="X13" s="114">
        <v>29.544220674613822</v>
      </c>
      <c r="Y13" s="114">
        <v>27.337257799665892</v>
      </c>
      <c r="Z13" s="114">
        <v>28.910151751976631</v>
      </c>
      <c r="AA13" s="114">
        <v>22.712445559057191</v>
      </c>
      <c r="AB13" s="114">
        <v>24.023694146138894</v>
      </c>
      <c r="AC13" s="114">
        <v>30.441531946510807</v>
      </c>
      <c r="AD13" s="114"/>
      <c r="AE13" s="114">
        <v>31.870651634544181</v>
      </c>
      <c r="AF13" s="119" t="s">
        <v>471</v>
      </c>
      <c r="AG13" s="123">
        <v>37.525473981145332</v>
      </c>
      <c r="AH13" s="123">
        <v>35.474740757273288</v>
      </c>
      <c r="AI13" s="123">
        <v>28.450479656368358</v>
      </c>
      <c r="AJ13" s="123">
        <v>29.544220674613822</v>
      </c>
      <c r="AK13" s="123">
        <v>27.337257799665892</v>
      </c>
      <c r="AL13" s="123">
        <v>28.910151751976631</v>
      </c>
      <c r="AM13" s="114">
        <v>22.712445559057191</v>
      </c>
      <c r="AN13" s="114">
        <v>24.023694146138894</v>
      </c>
      <c r="AO13" s="123"/>
      <c r="AP13" s="123"/>
      <c r="AQ13" s="123"/>
      <c r="AR13" s="123"/>
      <c r="AS13" s="124">
        <f>AVERAGE(Table57[[#This Row],[Jan]:[Dec]])</f>
        <v>29.247308040779927</v>
      </c>
      <c r="AU13" s="119" t="s">
        <v>471</v>
      </c>
      <c r="AV13" s="123">
        <f>IF(Table57[[#This Row],[Jan]]=0, "Missing",Table57[[#This Row],[Jan]])</f>
        <v>37.525473981145332</v>
      </c>
      <c r="AW13" s="123">
        <f>IF(Table57[[#This Row],[Feb]]=0, "Missing",Table57[[#This Row],[Feb]])</f>
        <v>35.474740757273288</v>
      </c>
      <c r="AX13" s="123">
        <f>IF(Table57[[#This Row],[Mar]]=0, "Missing",Table57[[#This Row],[Mar]])</f>
        <v>28.450479656368358</v>
      </c>
      <c r="AY13" s="123">
        <f>IF(Table57[[#This Row],[Apr]]=0, "Missing",Table57[[#This Row],[Apr]])</f>
        <v>29.544220674613822</v>
      </c>
      <c r="AZ13" s="123">
        <f>IF(Table57[[#This Row],[May]]=0, "Missing",Table57[[#This Row],[May]])</f>
        <v>27.337257799665892</v>
      </c>
      <c r="BA13" s="123">
        <f>IF(Table57[[#This Row],[Jun]]=0, "Missing",Table57[[#This Row],[Jun]])</f>
        <v>28.910151751976631</v>
      </c>
      <c r="BB13" s="123">
        <f>IF(Table57[[#This Row],[Jul]]=0, "Missing",Table57[[#This Row],[Jul]])</f>
        <v>22.712445559057191</v>
      </c>
      <c r="BC13" s="123">
        <f>IF(Table57[[#This Row],[Aug]]=0, "Missing",Table57[[#This Row],[Aug]])</f>
        <v>24.023694146138894</v>
      </c>
      <c r="BD13" s="123"/>
      <c r="BE13" s="123"/>
      <c r="BF13" s="123"/>
      <c r="BG13" s="124"/>
      <c r="BH13" s="124">
        <f>AVERAGE(Table598[[#This Row],[Jan]:[Aug]])</f>
        <v>29.247308040779927</v>
      </c>
      <c r="BI13" s="133"/>
      <c r="BJ13">
        <v>11.37513</v>
      </c>
    </row>
    <row r="14" spans="3:63">
      <c r="C14" t="s">
        <v>47</v>
      </c>
      <c r="D14" t="s">
        <v>34</v>
      </c>
      <c r="E14" t="str">
        <f>Table825[[#This Row],[Site ID]]&amp;" - "&amp;Table825[[#This Row],[Site Name]]</f>
        <v>BDG - Bridge Road</v>
      </c>
      <c r="F14">
        <v>2139249</v>
      </c>
      <c r="G14" t="s">
        <v>17</v>
      </c>
      <c r="H14" s="116">
        <v>44930</v>
      </c>
      <c r="I14" s="116">
        <v>44958</v>
      </c>
      <c r="J14">
        <v>673.15000000008149</v>
      </c>
      <c r="K14">
        <v>30.680025254397233</v>
      </c>
      <c r="L14">
        <v>16.012539276825279</v>
      </c>
      <c r="M14">
        <v>1.5009999999999999</v>
      </c>
      <c r="T14" s="111" t="s">
        <v>472</v>
      </c>
      <c r="U14" s="114">
        <v>37.603807559450154</v>
      </c>
      <c r="V14" s="114">
        <v>38.037000520490722</v>
      </c>
      <c r="W14" s="114">
        <v>31.98774555435676</v>
      </c>
      <c r="X14" s="114">
        <v>26.229702842697314</v>
      </c>
      <c r="Y14" s="114">
        <v>23.791725442374776</v>
      </c>
      <c r="Z14" s="114">
        <v>32.832121092207217</v>
      </c>
      <c r="AA14" s="114">
        <v>23.729126517234285</v>
      </c>
      <c r="AB14" s="114">
        <v>27.402729348236214</v>
      </c>
      <c r="AC14" s="114">
        <v>36.962341695351988</v>
      </c>
      <c r="AD14" s="114">
        <v>34.336075892857146</v>
      </c>
      <c r="AE14" s="114">
        <v>33.482640261408164</v>
      </c>
      <c r="AF14" s="119" t="s">
        <v>472</v>
      </c>
      <c r="AG14" s="123">
        <v>37.603807559450154</v>
      </c>
      <c r="AH14" s="123">
        <v>38.037000520490722</v>
      </c>
      <c r="AI14" s="123">
        <v>31.98774555435676</v>
      </c>
      <c r="AJ14" s="123">
        <v>26.229702842697314</v>
      </c>
      <c r="AK14" s="123">
        <v>23.791725442374776</v>
      </c>
      <c r="AL14" s="123">
        <v>32.832121092207217</v>
      </c>
      <c r="AM14" s="114">
        <v>23.729126517234285</v>
      </c>
      <c r="AN14" s="114">
        <v>27.402729348236214</v>
      </c>
      <c r="AO14" s="123"/>
      <c r="AP14" s="123"/>
      <c r="AQ14" s="123"/>
      <c r="AR14" s="123"/>
      <c r="AS14" s="124">
        <f>AVERAGE(Table57[[#This Row],[Jan]:[Dec]])</f>
        <v>30.201744859630931</v>
      </c>
      <c r="AU14" s="119" t="s">
        <v>472</v>
      </c>
      <c r="AV14" s="123">
        <f>IF(Table57[[#This Row],[Jan]]=0, "Missing",Table57[[#This Row],[Jan]])</f>
        <v>37.603807559450154</v>
      </c>
      <c r="AW14" s="123">
        <f>IF(Table57[[#This Row],[Feb]]=0, "Missing",Table57[[#This Row],[Feb]])</f>
        <v>38.037000520490722</v>
      </c>
      <c r="AX14" s="123">
        <f>IF(Table57[[#This Row],[Mar]]=0, "Missing",Table57[[#This Row],[Mar]])</f>
        <v>31.98774555435676</v>
      </c>
      <c r="AY14" s="123">
        <f>IF(Table57[[#This Row],[Apr]]=0, "Missing",Table57[[#This Row],[Apr]])</f>
        <v>26.229702842697314</v>
      </c>
      <c r="AZ14" s="123">
        <f>IF(Table57[[#This Row],[May]]=0, "Missing",Table57[[#This Row],[May]])</f>
        <v>23.791725442374776</v>
      </c>
      <c r="BA14" s="123">
        <f>IF(Table57[[#This Row],[Jun]]=0, "Missing",Table57[[#This Row],[Jun]])</f>
        <v>32.832121092207217</v>
      </c>
      <c r="BB14" s="123">
        <f>IF(Table57[[#This Row],[Jul]]=0, "Missing",Table57[[#This Row],[Jul]])</f>
        <v>23.729126517234285</v>
      </c>
      <c r="BC14" s="123">
        <f>IF(Table57[[#This Row],[Aug]]=0, "Missing",Table57[[#This Row],[Aug]])</f>
        <v>27.402729348236214</v>
      </c>
      <c r="BD14" s="123"/>
      <c r="BE14" s="123"/>
      <c r="BF14" s="123"/>
      <c r="BG14" s="124"/>
      <c r="BH14" s="124">
        <f>AVERAGE(Table598[[#This Row],[Jan]:[Aug]])</f>
        <v>30.201744859630931</v>
      </c>
      <c r="BI14" s="133"/>
      <c r="BJ14" s="144">
        <v>13.14419</v>
      </c>
    </row>
    <row r="15" spans="3:63">
      <c r="C15" t="s">
        <v>50</v>
      </c>
      <c r="D15" t="s">
        <v>38</v>
      </c>
      <c r="E15" t="str">
        <f>Table825[[#This Row],[Site ID]]&amp;" - "&amp;Table825[[#This Row],[Site Name]]</f>
        <v>BDG2 - Bridge Road 2</v>
      </c>
      <c r="F15">
        <v>2139250</v>
      </c>
      <c r="G15" t="s">
        <v>17</v>
      </c>
      <c r="H15" s="116">
        <v>44930</v>
      </c>
      <c r="I15" s="116">
        <v>44958</v>
      </c>
      <c r="J15">
        <v>673.18333333334886</v>
      </c>
      <c r="K15">
        <v>39.589784357900598</v>
      </c>
      <c r="L15">
        <v>20.662726700365656</v>
      </c>
      <c r="M15">
        <v>1.9370000000000001</v>
      </c>
      <c r="T15" s="111" t="s">
        <v>473</v>
      </c>
      <c r="U15" s="114">
        <v>38.237868946151686</v>
      </c>
      <c r="V15" s="114">
        <v>38.244454193937479</v>
      </c>
      <c r="W15" s="114"/>
      <c r="X15" s="114">
        <v>32.162301858733279</v>
      </c>
      <c r="Y15" s="114">
        <v>24.943516762487</v>
      </c>
      <c r="Z15" s="114"/>
      <c r="AA15" s="114">
        <v>25.201384890305462</v>
      </c>
      <c r="AB15" s="114">
        <v>24.781934561626201</v>
      </c>
      <c r="AC15" s="114">
        <v>29.522270487131678</v>
      </c>
      <c r="AD15" s="114">
        <v>30.036388392857145</v>
      </c>
      <c r="AE15" s="114">
        <v>33.879711614638445</v>
      </c>
      <c r="AF15" s="119" t="s">
        <v>473</v>
      </c>
      <c r="AG15" s="123">
        <v>38.237868946151686</v>
      </c>
      <c r="AH15" s="123">
        <v>38.244454193937479</v>
      </c>
      <c r="AI15" s="123"/>
      <c r="AJ15" s="123">
        <v>32.162301858733279</v>
      </c>
      <c r="AK15" s="123">
        <v>24.943516762487</v>
      </c>
      <c r="AL15" s="123"/>
      <c r="AM15" s="114">
        <v>25.201384890305462</v>
      </c>
      <c r="AN15" s="114">
        <v>24.781934561626201</v>
      </c>
      <c r="AO15" s="123"/>
      <c r="AP15" s="123"/>
      <c r="AQ15" s="123"/>
      <c r="AR15" s="123"/>
      <c r="AS15" s="124">
        <f>AVERAGE(Table57[[#This Row],[Jan]:[Dec]])</f>
        <v>30.595243535540188</v>
      </c>
      <c r="AU15" s="119" t="s">
        <v>473</v>
      </c>
      <c r="AV15" s="123">
        <f>IF(Table57[[#This Row],[Jan]]=0, "Missing",Table57[[#This Row],[Jan]])</f>
        <v>38.237868946151686</v>
      </c>
      <c r="AW15" s="123">
        <f>IF(Table57[[#This Row],[Feb]]=0, "Missing",Table57[[#This Row],[Feb]])</f>
        <v>38.244454193937479</v>
      </c>
      <c r="AX15" s="123" t="str">
        <f>IF(Table57[[#This Row],[Mar]]=0, "Missing",Table57[[#This Row],[Mar]])</f>
        <v>Missing</v>
      </c>
      <c r="AY15" s="123">
        <f>IF(Table57[[#This Row],[Apr]]=0, "Missing",Table57[[#This Row],[Apr]])</f>
        <v>32.162301858733279</v>
      </c>
      <c r="AZ15" s="123">
        <f>IF(Table57[[#This Row],[May]]=0, "Missing",Table57[[#This Row],[May]])</f>
        <v>24.943516762487</v>
      </c>
      <c r="BA15" s="123" t="str">
        <f>IF(Table57[[#This Row],[Jun]]=0, "Missing",Table57[[#This Row],[Jun]])</f>
        <v>Missing</v>
      </c>
      <c r="BB15" s="123">
        <f>IF(Table57[[#This Row],[Jul]]=0, "Missing",Table57[[#This Row],[Jul]])</f>
        <v>25.201384890305462</v>
      </c>
      <c r="BC15" s="123">
        <f>IF(Table57[[#This Row],[Aug]]=0, "Missing",Table57[[#This Row],[Aug]])</f>
        <v>24.781934561626201</v>
      </c>
      <c r="BD15" s="123"/>
      <c r="BE15" s="123"/>
      <c r="BF15" s="123"/>
      <c r="BG15" s="124"/>
      <c r="BH15" s="124">
        <f>AVERAGE(Table598[[#This Row],[Jan]:[Aug]])</f>
        <v>30.595243535540188</v>
      </c>
      <c r="BI15" s="133"/>
      <c r="BJ15" s="144">
        <v>13.14419</v>
      </c>
    </row>
    <row r="16" spans="3:63">
      <c r="C16" t="s">
        <v>53</v>
      </c>
      <c r="D16" t="s">
        <v>54</v>
      </c>
      <c r="E16" t="str">
        <f>Table825[[#This Row],[Site ID]]&amp;" - "&amp;Table825[[#This Row],[Site Name]]</f>
        <v>OH2 - Oakhill 2 (Bridge)</v>
      </c>
      <c r="F16">
        <v>2139251</v>
      </c>
      <c r="G16" t="s">
        <v>17</v>
      </c>
      <c r="H16" s="116">
        <v>44930</v>
      </c>
      <c r="I16" s="116">
        <v>44958</v>
      </c>
      <c r="J16">
        <v>673.23333333333721</v>
      </c>
      <c r="K16">
        <v>48.763144031291496</v>
      </c>
      <c r="L16">
        <v>25.450492709442326</v>
      </c>
      <c r="M16">
        <v>2.3860000000000001</v>
      </c>
      <c r="T16" s="111" t="s">
        <v>474</v>
      </c>
      <c r="U16" s="114">
        <v>29.085065593324433</v>
      </c>
      <c r="V16" s="114">
        <v>29.668322972135368</v>
      </c>
      <c r="W16" s="114">
        <v>22.863685163443204</v>
      </c>
      <c r="X16" s="114">
        <v>22.812885077696961</v>
      </c>
      <c r="Y16" s="114">
        <v>18.046611891248403</v>
      </c>
      <c r="Z16" s="114">
        <v>18.442897530692154</v>
      </c>
      <c r="AA16" s="114">
        <v>17.661571375327661</v>
      </c>
      <c r="AB16" s="114">
        <v>16.207945765673067</v>
      </c>
      <c r="AC16" s="114">
        <v>26.676445961996173</v>
      </c>
      <c r="AD16" s="114">
        <v>26.514739583333331</v>
      </c>
      <c r="AE16" s="114">
        <v>25.456820486415683</v>
      </c>
      <c r="AF16" s="119" t="s">
        <v>474</v>
      </c>
      <c r="AG16" s="123">
        <v>29.085065593324433</v>
      </c>
      <c r="AH16" s="123">
        <v>29.668322972135368</v>
      </c>
      <c r="AI16" s="123">
        <v>22.863685163443204</v>
      </c>
      <c r="AJ16" s="123">
        <v>22.812885077696961</v>
      </c>
      <c r="AK16" s="123">
        <v>18.046611891248403</v>
      </c>
      <c r="AL16" s="123">
        <v>18.442897530692154</v>
      </c>
      <c r="AM16" s="114">
        <v>17.661571375327661</v>
      </c>
      <c r="AN16" s="114">
        <v>16.207945765673067</v>
      </c>
      <c r="AO16" s="123"/>
      <c r="AP16" s="123"/>
      <c r="AQ16" s="123"/>
      <c r="AR16" s="123"/>
      <c r="AS16" s="124">
        <f>AVERAGE(Table57[[#This Row],[Jan]:[Dec]])</f>
        <v>21.848623171192656</v>
      </c>
      <c r="AU16" s="119" t="s">
        <v>474</v>
      </c>
      <c r="AV16" s="123">
        <f>IF(Table57[[#This Row],[Jan]]=0, "Missing",Table57[[#This Row],[Jan]])</f>
        <v>29.085065593324433</v>
      </c>
      <c r="AW16" s="123">
        <f>IF(Table57[[#This Row],[Feb]]=0, "Missing",Table57[[#This Row],[Feb]])</f>
        <v>29.668322972135368</v>
      </c>
      <c r="AX16" s="123">
        <f>IF(Table57[[#This Row],[Mar]]=0, "Missing",Table57[[#This Row],[Mar]])</f>
        <v>22.863685163443204</v>
      </c>
      <c r="AY16" s="123">
        <f>IF(Table57[[#This Row],[Apr]]=0, "Missing",Table57[[#This Row],[Apr]])</f>
        <v>22.812885077696961</v>
      </c>
      <c r="AZ16" s="123">
        <f>IF(Table57[[#This Row],[May]]=0, "Missing",Table57[[#This Row],[May]])</f>
        <v>18.046611891248403</v>
      </c>
      <c r="BA16" s="123">
        <f>IF(Table57[[#This Row],[Jun]]=0, "Missing",Table57[[#This Row],[Jun]])</f>
        <v>18.442897530692154</v>
      </c>
      <c r="BB16" s="123">
        <f>IF(Table57[[#This Row],[Jul]]=0, "Missing",Table57[[#This Row],[Jul]])</f>
        <v>17.661571375327661</v>
      </c>
      <c r="BC16" s="123">
        <f>IF(Table57[[#This Row],[Aug]]=0, "Missing",Table57[[#This Row],[Aug]])</f>
        <v>16.207945765673067</v>
      </c>
      <c r="BD16" s="123"/>
      <c r="BE16" s="123"/>
      <c r="BF16" s="123"/>
      <c r="BG16" s="124"/>
      <c r="BH16" s="124">
        <f>AVERAGE(Table598[[#This Row],[Jan]:[Aug]])</f>
        <v>21.848623171192656</v>
      </c>
      <c r="BI16" s="133"/>
      <c r="BJ16" s="144">
        <v>15.11342</v>
      </c>
    </row>
    <row r="17" spans="3:63">
      <c r="C17" t="s">
        <v>57</v>
      </c>
      <c r="D17" t="s">
        <v>58</v>
      </c>
      <c r="E17" t="str">
        <f>Table825[[#This Row],[Site ID]]&amp;" - "&amp;Table825[[#This Row],[Site Name]]</f>
        <v>OH - Oakhill (Prov)</v>
      </c>
      <c r="F17">
        <v>2139252</v>
      </c>
      <c r="G17" t="s">
        <v>17</v>
      </c>
      <c r="H17" s="116">
        <v>44930</v>
      </c>
      <c r="I17" s="116">
        <v>44958</v>
      </c>
      <c r="J17">
        <v>673.28333333332557</v>
      </c>
      <c r="K17">
        <v>37.84687179741114</v>
      </c>
      <c r="L17">
        <v>19.753064612427526</v>
      </c>
      <c r="M17">
        <v>1.8520000000000001</v>
      </c>
      <c r="T17" s="111" t="s">
        <v>475</v>
      </c>
      <c r="U17" s="114">
        <v>28.623261420687147</v>
      </c>
      <c r="V17" s="114">
        <v>28.383046039604778</v>
      </c>
      <c r="W17" s="114">
        <v>23.44182711824141</v>
      </c>
      <c r="X17" s="114">
        <v>22.347290034703718</v>
      </c>
      <c r="Y17" s="114">
        <v>16.961460875627253</v>
      </c>
      <c r="Z17" s="114">
        <v>23.41159068002835</v>
      </c>
      <c r="AA17" s="114">
        <v>24.087482851178883</v>
      </c>
      <c r="AB17" s="114">
        <v>23.298755511417905</v>
      </c>
      <c r="AC17" s="114">
        <v>32.29486350148089</v>
      </c>
      <c r="AD17" s="114">
        <v>29.913540178571431</v>
      </c>
      <c r="AE17" s="114">
        <v>24.862314668148418</v>
      </c>
      <c r="AF17" s="119" t="s">
        <v>475</v>
      </c>
      <c r="AG17" s="123">
        <v>28.623261420687147</v>
      </c>
      <c r="AH17" s="123">
        <v>28.383046039604778</v>
      </c>
      <c r="AI17" s="123">
        <v>23.44182711824141</v>
      </c>
      <c r="AJ17" s="123">
        <v>22.347290034703718</v>
      </c>
      <c r="AK17" s="123">
        <v>16.961460875627253</v>
      </c>
      <c r="AL17" s="123">
        <v>23.41159068002835</v>
      </c>
      <c r="AM17" s="114">
        <v>24.087482851178883</v>
      </c>
      <c r="AN17" s="114">
        <v>23.298755511417905</v>
      </c>
      <c r="AO17" s="123"/>
      <c r="AP17" s="123"/>
      <c r="AQ17" s="123"/>
      <c r="AR17" s="123"/>
      <c r="AS17" s="124">
        <f>AVERAGE(Table57[[#This Row],[Jan]:[Dec]])</f>
        <v>23.819339316436182</v>
      </c>
      <c r="AU17" s="119" t="s">
        <v>475</v>
      </c>
      <c r="AV17" s="123">
        <f>IF(Table57[[#This Row],[Jan]]=0, "Missing",Table57[[#This Row],[Jan]])</f>
        <v>28.623261420687147</v>
      </c>
      <c r="AW17" s="123">
        <f>IF(Table57[[#This Row],[Feb]]=0, "Missing",Table57[[#This Row],[Feb]])</f>
        <v>28.383046039604778</v>
      </c>
      <c r="AX17" s="123">
        <f>IF(Table57[[#This Row],[Mar]]=0, "Missing",Table57[[#This Row],[Mar]])</f>
        <v>23.44182711824141</v>
      </c>
      <c r="AY17" s="123">
        <f>IF(Table57[[#This Row],[Apr]]=0, "Missing",Table57[[#This Row],[Apr]])</f>
        <v>22.347290034703718</v>
      </c>
      <c r="AZ17" s="123">
        <f>IF(Table57[[#This Row],[May]]=0, "Missing",Table57[[#This Row],[May]])</f>
        <v>16.961460875627253</v>
      </c>
      <c r="BA17" s="123">
        <f>IF(Table57[[#This Row],[Jun]]=0, "Missing",Table57[[#This Row],[Jun]])</f>
        <v>23.41159068002835</v>
      </c>
      <c r="BB17" s="123">
        <f>IF(Table57[[#This Row],[Jul]]=0, "Missing",Table57[[#This Row],[Jul]])</f>
        <v>24.087482851178883</v>
      </c>
      <c r="BC17" s="123">
        <f>IF(Table57[[#This Row],[Aug]]=0, "Missing",Table57[[#This Row],[Aug]])</f>
        <v>23.298755511417905</v>
      </c>
      <c r="BD17" s="123"/>
      <c r="BE17" s="123"/>
      <c r="BF17" s="123"/>
      <c r="BG17" s="124"/>
      <c r="BH17" s="124">
        <f>AVERAGE(Table598[[#This Row],[Jan]:[Aug]])</f>
        <v>23.819339316436182</v>
      </c>
      <c r="BI17" s="133"/>
      <c r="BJ17" s="144">
        <v>21.348389999999998</v>
      </c>
    </row>
    <row r="18" spans="3:63">
      <c r="C18" t="s">
        <v>61</v>
      </c>
      <c r="D18" t="s">
        <v>62</v>
      </c>
      <c r="E18" t="str">
        <f>Table825[[#This Row],[Site ID]]&amp;" - "&amp;Table825[[#This Row],[Site Name]]</f>
        <v>PH2 - Providence Hill 2</v>
      </c>
      <c r="F18">
        <v>2139253</v>
      </c>
      <c r="G18" t="s">
        <v>17</v>
      </c>
      <c r="H18" s="116">
        <v>44930</v>
      </c>
      <c r="I18" s="116">
        <v>44958</v>
      </c>
      <c r="J18">
        <v>673.29999999987194</v>
      </c>
      <c r="K18">
        <v>43.608652903617383</v>
      </c>
      <c r="L18">
        <v>22.760257256585273</v>
      </c>
      <c r="M18">
        <v>2.1339999999999999</v>
      </c>
      <c r="T18" s="111" t="s">
        <v>476</v>
      </c>
      <c r="U18" s="114">
        <v>44.455173035058209</v>
      </c>
      <c r="V18" s="114">
        <v>39.747620430060536</v>
      </c>
      <c r="W18" s="114">
        <v>40.618105967120464</v>
      </c>
      <c r="X18" s="114">
        <v>32.479189356585771</v>
      </c>
      <c r="Y18" s="114">
        <v>21.863710267579975</v>
      </c>
      <c r="Z18" s="114">
        <v>27.651851939731113</v>
      </c>
      <c r="AA18" s="114">
        <v>42.062466835588872</v>
      </c>
      <c r="AB18" s="114">
        <v>29.191469414499206</v>
      </c>
      <c r="AC18" s="114">
        <v>33.371242392758724</v>
      </c>
      <c r="AD18" s="114">
        <v>35.134589285714284</v>
      </c>
      <c r="AE18" s="114">
        <v>36.357174597518295</v>
      </c>
      <c r="AF18" s="119" t="s">
        <v>476</v>
      </c>
      <c r="AG18" s="123">
        <v>44.455173035058209</v>
      </c>
      <c r="AH18" s="123">
        <v>39.747620430060536</v>
      </c>
      <c r="AI18" s="123">
        <v>40.618105967120464</v>
      </c>
      <c r="AJ18" s="123">
        <v>32.479189356585771</v>
      </c>
      <c r="AK18" s="123">
        <v>21.863710267579975</v>
      </c>
      <c r="AL18" s="123">
        <v>27.651851939731113</v>
      </c>
      <c r="AM18" s="114">
        <v>42.062466835588872</v>
      </c>
      <c r="AN18" s="114">
        <v>29.191469414499206</v>
      </c>
      <c r="AO18" s="123"/>
      <c r="AP18" s="123"/>
      <c r="AQ18" s="123"/>
      <c r="AR18" s="123"/>
      <c r="AS18" s="124">
        <f>AVERAGE(Table57[[#This Row],[Jan]:[Dec]])</f>
        <v>34.75869840577802</v>
      </c>
      <c r="AU18" s="119" t="s">
        <v>476</v>
      </c>
      <c r="AV18" s="123">
        <f>IF(Table57[[#This Row],[Jan]]=0, "Missing",Table57[[#This Row],[Jan]])</f>
        <v>44.455173035058209</v>
      </c>
      <c r="AW18" s="123">
        <f>IF(Table57[[#This Row],[Feb]]=0, "Missing",Table57[[#This Row],[Feb]])</f>
        <v>39.747620430060536</v>
      </c>
      <c r="AX18" s="123">
        <f>IF(Table57[[#This Row],[Mar]]=0, "Missing",Table57[[#This Row],[Mar]])</f>
        <v>40.618105967120464</v>
      </c>
      <c r="AY18" s="123">
        <f>IF(Table57[[#This Row],[Apr]]=0, "Missing",Table57[[#This Row],[Apr]])</f>
        <v>32.479189356585771</v>
      </c>
      <c r="AZ18" s="123">
        <f>IF(Table57[[#This Row],[May]]=0, "Missing",Table57[[#This Row],[May]])</f>
        <v>21.863710267579975</v>
      </c>
      <c r="BA18" s="123">
        <f>IF(Table57[[#This Row],[Jun]]=0, "Missing",Table57[[#This Row],[Jun]])</f>
        <v>27.651851939731113</v>
      </c>
      <c r="BB18" s="123">
        <f>IF(Table57[[#This Row],[Jul]]=0, "Missing",Table57[[#This Row],[Jul]])</f>
        <v>42.062466835588872</v>
      </c>
      <c r="BC18" s="123">
        <f>IF(Table57[[#This Row],[Aug]]=0, "Missing",Table57[[#This Row],[Aug]])</f>
        <v>29.191469414499206</v>
      </c>
      <c r="BD18" s="123"/>
      <c r="BE18" s="123"/>
      <c r="BF18" s="123"/>
      <c r="BG18" s="124"/>
      <c r="BH18" s="124">
        <f>AVERAGE(Table598[[#This Row],[Jan]:[Aug]])</f>
        <v>34.75869840577802</v>
      </c>
      <c r="BI18" s="133"/>
      <c r="BJ18" s="144">
        <v>15.11342</v>
      </c>
    </row>
    <row r="19" spans="3:63">
      <c r="C19" t="s">
        <v>65</v>
      </c>
      <c r="D19" t="s">
        <v>66</v>
      </c>
      <c r="E19" t="str">
        <f>Table825[[#This Row],[Site ID]]&amp;" - "&amp;Table825[[#This Row],[Site Name]]</f>
        <v>PH1 - Providence Hill 1</v>
      </c>
      <c r="F19">
        <v>2139254</v>
      </c>
      <c r="G19" t="s">
        <v>17</v>
      </c>
      <c r="H19" s="116">
        <v>44930</v>
      </c>
      <c r="I19" s="116">
        <v>44958</v>
      </c>
      <c r="J19">
        <v>673.18333333334886</v>
      </c>
      <c r="K19">
        <v>31.455177143422311</v>
      </c>
      <c r="L19">
        <v>16.417107068592021</v>
      </c>
      <c r="M19">
        <v>1.5389999999999999</v>
      </c>
      <c r="T19" s="111" t="s">
        <v>477</v>
      </c>
      <c r="U19" s="114">
        <v>23.343097365063088</v>
      </c>
      <c r="V19" s="114">
        <v>21.186964074805577</v>
      </c>
      <c r="W19" s="114">
        <v>16.27950292514172</v>
      </c>
      <c r="X19" s="114"/>
      <c r="Y19" s="114">
        <v>11.464978758293114</v>
      </c>
      <c r="Z19" s="114">
        <v>11.851262358616161</v>
      </c>
      <c r="AA19" s="114">
        <v>10.992160973792712</v>
      </c>
      <c r="AB19" s="114">
        <v>13.226603267884798</v>
      </c>
      <c r="AC19" s="114">
        <v>14.868706580900115</v>
      </c>
      <c r="AD19" s="114">
        <v>16.256913690476193</v>
      </c>
      <c r="AE19" s="114">
        <v>20.64667366336586</v>
      </c>
      <c r="AF19" s="119" t="s">
        <v>477</v>
      </c>
      <c r="AG19" s="123">
        <v>23.343097365063088</v>
      </c>
      <c r="AH19" s="123">
        <v>21.186964074805577</v>
      </c>
      <c r="AI19" s="123">
        <v>16.27950292514172</v>
      </c>
      <c r="AJ19" s="123"/>
      <c r="AK19" s="123">
        <v>11.464978758293114</v>
      </c>
      <c r="AL19" s="123">
        <v>11.851262358616161</v>
      </c>
      <c r="AM19" s="114">
        <v>10.992160973792712</v>
      </c>
      <c r="AN19" s="114">
        <v>13.226603267884798</v>
      </c>
      <c r="AO19" s="123"/>
      <c r="AP19" s="123"/>
      <c r="AQ19" s="123"/>
      <c r="AR19" s="123"/>
      <c r="AS19" s="124">
        <f>AVERAGE(Table57[[#This Row],[Jan]:[Dec]])</f>
        <v>15.477795674799594</v>
      </c>
      <c r="AU19" s="119" t="s">
        <v>477</v>
      </c>
      <c r="AV19" s="123">
        <f>IF(Table57[[#This Row],[Jan]]=0, "Missing",Table57[[#This Row],[Jan]])</f>
        <v>23.343097365063088</v>
      </c>
      <c r="AW19" s="123">
        <f>IF(Table57[[#This Row],[Feb]]=0, "Missing",Table57[[#This Row],[Feb]])</f>
        <v>21.186964074805577</v>
      </c>
      <c r="AX19" s="123">
        <f>IF(Table57[[#This Row],[Mar]]=0, "Missing",Table57[[#This Row],[Mar]])</f>
        <v>16.27950292514172</v>
      </c>
      <c r="AY19" s="123" t="str">
        <f>IF(Table57[[#This Row],[Apr]]=0, "Missing",Table57[[#This Row],[Apr]])</f>
        <v>Missing</v>
      </c>
      <c r="AZ19" s="123">
        <f>IF(Table57[[#This Row],[May]]=0, "Missing",Table57[[#This Row],[May]])</f>
        <v>11.464978758293114</v>
      </c>
      <c r="BA19" s="123">
        <f>IF(Table57[[#This Row],[Jun]]=0, "Missing",Table57[[#This Row],[Jun]])</f>
        <v>11.851262358616161</v>
      </c>
      <c r="BB19" s="123">
        <f>IF(Table57[[#This Row],[Jul]]=0, "Missing",Table57[[#This Row],[Jul]])</f>
        <v>10.992160973792712</v>
      </c>
      <c r="BC19" s="123">
        <f>IF(Table57[[#This Row],[Aug]]=0, "Missing",Table57[[#This Row],[Aug]])</f>
        <v>13.226603267884798</v>
      </c>
      <c r="BD19" s="123"/>
      <c r="BE19" s="123"/>
      <c r="BF19" s="123"/>
      <c r="BG19" s="124"/>
      <c r="BH19" s="124">
        <f>AVERAGE(Table598[[#This Row],[Jan]:[Aug]])</f>
        <v>15.477795674799594</v>
      </c>
      <c r="BI19" s="133"/>
      <c r="BJ19">
        <v>12.78618</v>
      </c>
    </row>
    <row r="20" spans="3:63">
      <c r="C20" t="s">
        <v>69</v>
      </c>
      <c r="D20" t="s">
        <v>70</v>
      </c>
      <c r="E20" t="str">
        <f>Table825[[#This Row],[Site ID]]&amp;" - "&amp;Table825[[#This Row],[Site Name]]</f>
        <v>PH3 - Providence Hill 3</v>
      </c>
      <c r="F20">
        <v>2139255</v>
      </c>
      <c r="G20" t="s">
        <v>17</v>
      </c>
      <c r="H20" s="116">
        <v>44930</v>
      </c>
      <c r="I20" s="116">
        <v>44958</v>
      </c>
      <c r="J20">
        <v>673.20000000006985</v>
      </c>
      <c r="K20">
        <v>32.823758169931239</v>
      </c>
      <c r="L20">
        <v>17.131397792239685</v>
      </c>
      <c r="M20">
        <v>1.6060000000000001</v>
      </c>
      <c r="T20" s="111" t="s">
        <v>478</v>
      </c>
      <c r="U20" s="114">
        <v>32.888558344383092</v>
      </c>
      <c r="V20" s="114">
        <v>28.335218856872153</v>
      </c>
      <c r="W20" s="114">
        <v>25.364331681694523</v>
      </c>
      <c r="X20" s="114">
        <v>22.317973535532591</v>
      </c>
      <c r="Y20" s="114">
        <v>15.328492421034868</v>
      </c>
      <c r="Z20" s="114">
        <v>18.838329477371573</v>
      </c>
      <c r="AA20" s="114">
        <v>20.876384141493954</v>
      </c>
      <c r="AB20" s="114">
        <v>18.733962436467426</v>
      </c>
      <c r="AC20" s="114">
        <v>21.506522018801952</v>
      </c>
      <c r="AD20" s="114">
        <v>24.590117559523812</v>
      </c>
      <c r="AE20" s="114">
        <v>27.921234059405297</v>
      </c>
      <c r="AF20" s="119" t="s">
        <v>478</v>
      </c>
      <c r="AG20" s="123">
        <v>32.888558344383092</v>
      </c>
      <c r="AH20" s="123">
        <v>28.335218856872153</v>
      </c>
      <c r="AI20" s="123">
        <v>25.364331681694523</v>
      </c>
      <c r="AJ20" s="123">
        <v>22.317973535532591</v>
      </c>
      <c r="AK20" s="123">
        <v>15.328492421034868</v>
      </c>
      <c r="AL20" s="123">
        <v>18.838329477371573</v>
      </c>
      <c r="AM20" s="114">
        <v>20.876384141493954</v>
      </c>
      <c r="AN20" s="114">
        <v>18.733962436467426</v>
      </c>
      <c r="AO20" s="123"/>
      <c r="AP20" s="123"/>
      <c r="AQ20" s="123"/>
      <c r="AR20" s="123"/>
      <c r="AS20" s="124">
        <f>AVERAGE(Table57[[#This Row],[Jan]:[Dec]])</f>
        <v>22.835406361856275</v>
      </c>
      <c r="AU20" s="119" t="s">
        <v>478</v>
      </c>
      <c r="AV20" s="123">
        <f>IF(Table57[[#This Row],[Jan]]=0, "Missing",Table57[[#This Row],[Jan]])</f>
        <v>32.888558344383092</v>
      </c>
      <c r="AW20" s="123">
        <f>IF(Table57[[#This Row],[Feb]]=0, "Missing",Table57[[#This Row],[Feb]])</f>
        <v>28.335218856872153</v>
      </c>
      <c r="AX20" s="123">
        <f>IF(Table57[[#This Row],[Mar]]=0, "Missing",Table57[[#This Row],[Mar]])</f>
        <v>25.364331681694523</v>
      </c>
      <c r="AY20" s="123">
        <f>IF(Table57[[#This Row],[Apr]]=0, "Missing",Table57[[#This Row],[Apr]])</f>
        <v>22.317973535532591</v>
      </c>
      <c r="AZ20" s="123">
        <f>IF(Table57[[#This Row],[May]]=0, "Missing",Table57[[#This Row],[May]])</f>
        <v>15.328492421034868</v>
      </c>
      <c r="BA20" s="123">
        <f>IF(Table57[[#This Row],[Jun]]=0, "Missing",Table57[[#This Row],[Jun]])</f>
        <v>18.838329477371573</v>
      </c>
      <c r="BB20" s="123">
        <f>IF(Table57[[#This Row],[Jul]]=0, "Missing",Table57[[#This Row],[Jul]])</f>
        <v>20.876384141493954</v>
      </c>
      <c r="BC20" s="123">
        <f>IF(Table57[[#This Row],[Aug]]=0, "Missing",Table57[[#This Row],[Aug]])</f>
        <v>18.733962436467426</v>
      </c>
      <c r="BD20" s="123"/>
      <c r="BE20" s="123"/>
      <c r="BF20" s="123"/>
      <c r="BG20" s="124"/>
      <c r="BH20" s="124">
        <f>AVERAGE(Table598[[#This Row],[Jan]:[Aug]])</f>
        <v>22.835406361856275</v>
      </c>
      <c r="BI20" s="133"/>
      <c r="BJ20" s="144">
        <v>15.11342</v>
      </c>
    </row>
    <row r="21" spans="3:63">
      <c r="C21" t="s">
        <v>73</v>
      </c>
      <c r="D21" t="s">
        <v>74</v>
      </c>
      <c r="E21" t="str">
        <f>Table825[[#This Row],[Site ID]]&amp;" - "&amp;Table825[[#This Row],[Site Name]]</f>
        <v>HL2 - Hamble Lane 2 (Tesco)</v>
      </c>
      <c r="F21">
        <v>2139256</v>
      </c>
      <c r="G21" t="s">
        <v>17</v>
      </c>
      <c r="H21" s="116">
        <v>44930</v>
      </c>
      <c r="I21" s="116">
        <v>44958</v>
      </c>
      <c r="J21">
        <v>673.45000000001164</v>
      </c>
      <c r="K21">
        <v>38.879466924047144</v>
      </c>
      <c r="L21">
        <v>20.291997350755295</v>
      </c>
      <c r="M21">
        <v>1.903</v>
      </c>
      <c r="T21" s="111" t="s">
        <v>479</v>
      </c>
      <c r="U21" s="114">
        <v>28.314780663604616</v>
      </c>
      <c r="V21" s="114">
        <v>29.263163522944655</v>
      </c>
      <c r="W21" s="114">
        <v>20.912431496625903</v>
      </c>
      <c r="X21" s="114">
        <v>19.913489352206156</v>
      </c>
      <c r="Y21" s="114">
        <v>19.302822779452125</v>
      </c>
      <c r="Z21" s="114">
        <v>17.228660869567992</v>
      </c>
      <c r="AA21" s="114">
        <v>10.731158224386652</v>
      </c>
      <c r="AB21" s="114"/>
      <c r="AC21" s="114"/>
      <c r="AD21" s="114">
        <v>0.57329166666666664</v>
      </c>
      <c r="AE21" s="114">
        <v>13.077343471546406</v>
      </c>
      <c r="AF21" s="119" t="s">
        <v>479</v>
      </c>
      <c r="AG21" s="123">
        <v>28.314780663604616</v>
      </c>
      <c r="AH21" s="123">
        <v>29.263163522944655</v>
      </c>
      <c r="AI21" s="123">
        <v>20.912431496625903</v>
      </c>
      <c r="AJ21" s="123">
        <v>19.913489352206156</v>
      </c>
      <c r="AK21" s="123">
        <v>19.302822779452125</v>
      </c>
      <c r="AL21" s="123">
        <v>17.228660869567992</v>
      </c>
      <c r="AM21" s="114">
        <v>10.731158224386652</v>
      </c>
      <c r="AN21" s="114"/>
      <c r="AO21" s="123"/>
      <c r="AP21" s="123"/>
      <c r="AQ21" s="123"/>
      <c r="AR21" s="123"/>
      <c r="AS21" s="124">
        <f>AVERAGE(Table57[[#This Row],[Jan]:[Dec]])</f>
        <v>20.809500986969731</v>
      </c>
      <c r="AU21" s="119" t="s">
        <v>479</v>
      </c>
      <c r="AV21" s="123">
        <f>IF(Table57[[#This Row],[Jan]]=0, "Missing",Table57[[#This Row],[Jan]])</f>
        <v>28.314780663604616</v>
      </c>
      <c r="AW21" s="123">
        <f>IF(Table57[[#This Row],[Feb]]=0, "Missing",Table57[[#This Row],[Feb]])</f>
        <v>29.263163522944655</v>
      </c>
      <c r="AX21" s="123">
        <f>IF(Table57[[#This Row],[Mar]]=0, "Missing",Table57[[#This Row],[Mar]])</f>
        <v>20.912431496625903</v>
      </c>
      <c r="AY21" s="123">
        <f>IF(Table57[[#This Row],[Apr]]=0, "Missing",Table57[[#This Row],[Apr]])</f>
        <v>19.913489352206156</v>
      </c>
      <c r="AZ21" s="123">
        <f>IF(Table57[[#This Row],[May]]=0, "Missing",Table57[[#This Row],[May]])</f>
        <v>19.302822779452125</v>
      </c>
      <c r="BA21" s="123">
        <f>IF(Table57[[#This Row],[Jun]]=0, "Missing",Table57[[#This Row],[Jun]])</f>
        <v>17.228660869567992</v>
      </c>
      <c r="BB21" s="123">
        <f>IF(Table57[[#This Row],[Jul]]=0, "Missing",Table57[[#This Row],[Jul]])</f>
        <v>10.731158224386652</v>
      </c>
      <c r="BC21" s="123" t="str">
        <f>IF(Table57[[#This Row],[Aug]]=0, "Missing",Table57[[#This Row],[Aug]])</f>
        <v>Missing</v>
      </c>
      <c r="BD21" s="123"/>
      <c r="BE21" s="123"/>
      <c r="BF21" s="123"/>
      <c r="BG21" s="124"/>
      <c r="BH21" s="124">
        <f>AVERAGE(Table598[[#This Row],[Jan]:[Aug]])</f>
        <v>20.809500986969731</v>
      </c>
      <c r="BI21" s="133"/>
      <c r="BJ21" s="144">
        <v>21.348389999999998</v>
      </c>
    </row>
    <row r="22" spans="3:63">
      <c r="C22" t="s">
        <v>77</v>
      </c>
      <c r="D22" t="s">
        <v>78</v>
      </c>
      <c r="E22" t="str">
        <f>Table825[[#This Row],[Site ID]]&amp;" - "&amp;Table825[[#This Row],[Site Name]]</f>
        <v>HL - Hamble Lane (Woodlands)</v>
      </c>
      <c r="F22">
        <v>2139257</v>
      </c>
      <c r="G22" t="s">
        <v>17</v>
      </c>
      <c r="H22" s="116">
        <v>44930</v>
      </c>
      <c r="I22" s="116">
        <v>44958</v>
      </c>
      <c r="J22">
        <v>673.46666666673264</v>
      </c>
      <c r="K22">
        <v>34.343019699066126</v>
      </c>
      <c r="L22">
        <v>17.924331784481279</v>
      </c>
      <c r="M22">
        <v>1.681</v>
      </c>
      <c r="T22" s="111" t="s">
        <v>480</v>
      </c>
      <c r="U22" s="114">
        <v>23.528833614946635</v>
      </c>
      <c r="V22" s="114">
        <v>24.494246337653625</v>
      </c>
      <c r="W22" s="114">
        <v>19.539602601588292</v>
      </c>
      <c r="X22" s="114">
        <v>17.758828252786568</v>
      </c>
      <c r="Y22" s="114">
        <v>13.580258324622731</v>
      </c>
      <c r="Z22" s="114">
        <v>15.59964977542017</v>
      </c>
      <c r="AA22" s="114">
        <v>16.496045772727495</v>
      </c>
      <c r="AB22" s="114">
        <v>29.646871538320401</v>
      </c>
      <c r="AC22" s="114">
        <v>20.919160288326498</v>
      </c>
      <c r="AD22" s="114">
        <v>21.60081101190476</v>
      </c>
      <c r="AE22" s="114">
        <v>22.090438303956411</v>
      </c>
      <c r="AF22" s="119" t="s">
        <v>480</v>
      </c>
      <c r="AG22" s="123">
        <v>23.528833614946635</v>
      </c>
      <c r="AH22" s="123">
        <v>24.494246337653625</v>
      </c>
      <c r="AI22" s="123">
        <v>19.539602601588292</v>
      </c>
      <c r="AJ22" s="123">
        <v>17.758828252786568</v>
      </c>
      <c r="AK22" s="123">
        <v>13.580258324622731</v>
      </c>
      <c r="AL22" s="123">
        <v>15.59964977542017</v>
      </c>
      <c r="AM22" s="114">
        <v>16.496045772727495</v>
      </c>
      <c r="AN22" s="114">
        <v>29.646871538320401</v>
      </c>
      <c r="AO22" s="123"/>
      <c r="AP22" s="123"/>
      <c r="AQ22" s="123"/>
      <c r="AR22" s="123"/>
      <c r="AS22" s="124">
        <f>AVERAGE(Table57[[#This Row],[Jan]:[Dec]])</f>
        <v>20.08054202725824</v>
      </c>
      <c r="AU22" s="119" t="s">
        <v>480</v>
      </c>
      <c r="AV22" s="123">
        <f>IF(Table57[[#This Row],[Jan]]=0, "Missing",Table57[[#This Row],[Jan]])</f>
        <v>23.528833614946635</v>
      </c>
      <c r="AW22" s="123">
        <f>IF(Table57[[#This Row],[Feb]]=0, "Missing",Table57[[#This Row],[Feb]])</f>
        <v>24.494246337653625</v>
      </c>
      <c r="AX22" s="123">
        <f>IF(Table57[[#This Row],[Mar]]=0, "Missing",Table57[[#This Row],[Mar]])</f>
        <v>19.539602601588292</v>
      </c>
      <c r="AY22" s="123">
        <f>IF(Table57[[#This Row],[Apr]]=0, "Missing",Table57[[#This Row],[Apr]])</f>
        <v>17.758828252786568</v>
      </c>
      <c r="AZ22" s="129">
        <f>IF(Table57[[#This Row],[May]]=0, "Missing",Table57[[#This Row],[May]])</f>
        <v>13.580258324622731</v>
      </c>
      <c r="BA22" s="123">
        <f>IF(Table57[[#This Row],[Jun]]=0, "Missing",Table57[[#This Row],[Jun]])</f>
        <v>15.59964977542017</v>
      </c>
      <c r="BB22" s="123">
        <f>IF(Table57[[#This Row],[Jul]]=0, "Missing",Table57[[#This Row],[Jul]])</f>
        <v>16.496045772727495</v>
      </c>
      <c r="BC22" s="123">
        <f>IF(Table57[[#This Row],[Aug]]=0, "Missing",Table57[[#This Row],[Aug]])</f>
        <v>29.646871538320401</v>
      </c>
      <c r="BD22" s="123"/>
      <c r="BE22" s="123"/>
      <c r="BF22" s="123"/>
      <c r="BG22" s="124"/>
      <c r="BH22" s="124">
        <f>AVERAGE(Table598[[#This Row],[Jan]:[Aug]])</f>
        <v>20.08054202725824</v>
      </c>
      <c r="BI22" s="133"/>
      <c r="BJ22" s="144">
        <v>12.09427</v>
      </c>
    </row>
    <row r="23" spans="3:63">
      <c r="C23" t="s">
        <v>81</v>
      </c>
      <c r="D23" t="s">
        <v>82</v>
      </c>
      <c r="E23" t="str">
        <f>Table825[[#This Row],[Site ID]]&amp;" - "&amp;Table825[[#This Row],[Site Name]]</f>
        <v>HCF - Hamble Corner Fruit Farm</v>
      </c>
      <c r="F23">
        <v>2139258</v>
      </c>
      <c r="G23" t="s">
        <v>17</v>
      </c>
      <c r="H23" s="116">
        <v>44930</v>
      </c>
      <c r="I23" s="116">
        <v>44958</v>
      </c>
      <c r="J23">
        <v>673.48333333345363</v>
      </c>
      <c r="K23">
        <v>28.43801331386064</v>
      </c>
      <c r="L23">
        <v>14.842386907025388</v>
      </c>
      <c r="M23">
        <v>1.3919999999999999</v>
      </c>
      <c r="T23" s="111" t="s">
        <v>481</v>
      </c>
      <c r="U23" s="114">
        <v>36.43174237153027</v>
      </c>
      <c r="V23" s="114">
        <v>32.336395864836312</v>
      </c>
      <c r="W23" s="114">
        <v>26.79663630215974</v>
      </c>
      <c r="X23" s="114">
        <v>27.376819094360727</v>
      </c>
      <c r="Y23" s="114">
        <v>20.704227707005408</v>
      </c>
      <c r="Z23" s="114">
        <v>26.119204178949584</v>
      </c>
      <c r="AA23" s="114"/>
      <c r="AB23" s="114">
        <v>25.173299452075039</v>
      </c>
      <c r="AC23" s="114">
        <v>32.631494167473839</v>
      </c>
      <c r="AD23" s="114">
        <v>31.346769345238094</v>
      </c>
      <c r="AE23" s="114">
        <v>32.901006668783587</v>
      </c>
      <c r="AF23" s="119" t="s">
        <v>481</v>
      </c>
      <c r="AG23" s="123">
        <v>36.43174237153027</v>
      </c>
      <c r="AH23" s="123">
        <v>32.336395864836312</v>
      </c>
      <c r="AI23" s="123">
        <v>26.79663630215974</v>
      </c>
      <c r="AJ23" s="123">
        <v>27.376819094360727</v>
      </c>
      <c r="AK23" s="123">
        <v>20.704227707005408</v>
      </c>
      <c r="AL23" s="123">
        <v>26.119204178949584</v>
      </c>
      <c r="AM23" s="114"/>
      <c r="AN23" s="114">
        <v>25.173299452075039</v>
      </c>
      <c r="AO23" s="123"/>
      <c r="AP23" s="123"/>
      <c r="AQ23" s="123"/>
      <c r="AR23" s="123"/>
      <c r="AS23" s="124">
        <f>AVERAGE(Table57[[#This Row],[Jan]:[Dec]])</f>
        <v>27.848332138702439</v>
      </c>
      <c r="AU23" s="119" t="s">
        <v>481</v>
      </c>
      <c r="AV23" s="123">
        <f>IF(Table57[[#This Row],[Jan]]=0, "Missing",Table57[[#This Row],[Jan]])</f>
        <v>36.43174237153027</v>
      </c>
      <c r="AW23" s="123">
        <f>IF(Table57[[#This Row],[Feb]]=0, "Missing",Table57[[#This Row],[Feb]])</f>
        <v>32.336395864836312</v>
      </c>
      <c r="AX23" s="123">
        <f>IF(Table57[[#This Row],[Mar]]=0, "Missing",Table57[[#This Row],[Mar]])</f>
        <v>26.79663630215974</v>
      </c>
      <c r="AY23" s="123">
        <f>IF(Table57[[#This Row],[Apr]]=0, "Missing",Table57[[#This Row],[Apr]])</f>
        <v>27.376819094360727</v>
      </c>
      <c r="AZ23" s="123">
        <f>IF(Table57[[#This Row],[May]]=0, "Missing",Table57[[#This Row],[May]])</f>
        <v>20.704227707005408</v>
      </c>
      <c r="BA23" s="123">
        <f>IF(Table57[[#This Row],[Jun]]=0, "Missing",Table57[[#This Row],[Jun]])</f>
        <v>26.119204178949584</v>
      </c>
      <c r="BB23" s="123" t="str">
        <f>IF(Table57[[#This Row],[Jul]]=0, "Missing",Table57[[#This Row],[Jul]])</f>
        <v>Missing</v>
      </c>
      <c r="BC23" s="123">
        <f>IF(Table57[[#This Row],[Aug]]=0, "Missing",Table57[[#This Row],[Aug]])</f>
        <v>25.173299452075039</v>
      </c>
      <c r="BD23" s="123"/>
      <c r="BE23" s="123"/>
      <c r="BF23" s="123"/>
      <c r="BG23" s="124"/>
      <c r="BH23" s="124">
        <f>AVERAGE(Table598[[#This Row],[Jan]:[Aug]])</f>
        <v>27.848332138702439</v>
      </c>
      <c r="BI23" s="133"/>
      <c r="BJ23">
        <v>11.708320000000001</v>
      </c>
    </row>
    <row r="24" spans="3:63">
      <c r="C24" t="s">
        <v>85</v>
      </c>
      <c r="D24" t="s">
        <v>86</v>
      </c>
      <c r="E24" t="str">
        <f>Table825[[#This Row],[Site ID]]&amp;" - "&amp;Table825[[#This Row],[Site Name]]</f>
        <v>HL4 - Hamble Lane 4</v>
      </c>
      <c r="F24">
        <v>2139259</v>
      </c>
      <c r="G24" t="s">
        <v>17</v>
      </c>
      <c r="H24" s="116">
        <v>44930</v>
      </c>
      <c r="I24" s="116">
        <v>44958</v>
      </c>
      <c r="J24">
        <v>673.51666666654637</v>
      </c>
      <c r="K24">
        <v>25.188459082927469</v>
      </c>
      <c r="L24">
        <v>13.146377391924567</v>
      </c>
      <c r="M24">
        <v>1.2330000000000001</v>
      </c>
      <c r="T24" s="111" t="s">
        <v>482</v>
      </c>
      <c r="U24" s="114">
        <v>34.637613248178212</v>
      </c>
      <c r="V24" s="114">
        <v>33.562534623979083</v>
      </c>
      <c r="W24" s="114">
        <v>25.154504211030339</v>
      </c>
      <c r="X24" s="114">
        <v>28.854302074808228</v>
      </c>
      <c r="Y24" s="114">
        <v>24.429726705296144</v>
      </c>
      <c r="Z24" s="114">
        <v>22.54223957197954</v>
      </c>
      <c r="AA24" s="114">
        <v>17.934504873149631</v>
      </c>
      <c r="AB24" s="114">
        <v>10.793192342030558</v>
      </c>
      <c r="AC24" s="114">
        <v>23.415942129681934</v>
      </c>
      <c r="AD24" s="114">
        <v>24.262522321428573</v>
      </c>
      <c r="AE24" s="114">
        <v>30.457833568182551</v>
      </c>
      <c r="AF24" s="119" t="s">
        <v>482</v>
      </c>
      <c r="AG24" s="123">
        <v>34.637613248178212</v>
      </c>
      <c r="AH24" s="123">
        <v>33.562534623979083</v>
      </c>
      <c r="AI24" s="123">
        <v>25.154504211030339</v>
      </c>
      <c r="AJ24" s="123">
        <v>28.854302074808228</v>
      </c>
      <c r="AK24" s="123">
        <v>24.429726705296144</v>
      </c>
      <c r="AL24" s="123">
        <v>22.54223957197954</v>
      </c>
      <c r="AM24" s="114">
        <v>17.934504873149631</v>
      </c>
      <c r="AN24" s="114">
        <v>10.793192342030558</v>
      </c>
      <c r="AO24" s="123"/>
      <c r="AP24" s="123"/>
      <c r="AQ24" s="123"/>
      <c r="AR24" s="123"/>
      <c r="AS24" s="124">
        <f>AVERAGE(Table57[[#This Row],[Jan]:[Dec]])</f>
        <v>24.738577206306463</v>
      </c>
      <c r="AU24" s="119" t="s">
        <v>482</v>
      </c>
      <c r="AV24" s="123">
        <f>IF(Table57[[#This Row],[Jan]]=0, "Missing",Table57[[#This Row],[Jan]])</f>
        <v>34.637613248178212</v>
      </c>
      <c r="AW24" s="123">
        <f>IF(Table57[[#This Row],[Feb]]=0, "Missing",Table57[[#This Row],[Feb]])</f>
        <v>33.562534623979083</v>
      </c>
      <c r="AX24" s="123">
        <f>IF(Table57[[#This Row],[Mar]]=0, "Missing",Table57[[#This Row],[Mar]])</f>
        <v>25.154504211030339</v>
      </c>
      <c r="AY24" s="123">
        <f>IF(Table57[[#This Row],[Apr]]=0, "Missing",Table57[[#This Row],[Apr]])</f>
        <v>28.854302074808228</v>
      </c>
      <c r="AZ24" s="123">
        <f>IF(Table57[[#This Row],[May]]=0, "Missing",Table57[[#This Row],[May]])</f>
        <v>24.429726705296144</v>
      </c>
      <c r="BA24" s="123">
        <f>IF(Table57[[#This Row],[Jun]]=0, "Missing",Table57[[#This Row],[Jun]])</f>
        <v>22.54223957197954</v>
      </c>
      <c r="BB24" s="123">
        <f>IF(Table57[[#This Row],[Jul]]=0, "Missing",Table57[[#This Row],[Jul]])</f>
        <v>17.934504873149631</v>
      </c>
      <c r="BC24" s="123">
        <f>IF(Table57[[#This Row],[Aug]]=0, "Missing",Table57[[#This Row],[Aug]])</f>
        <v>10.793192342030558</v>
      </c>
      <c r="BD24" s="123"/>
      <c r="BE24" s="123"/>
      <c r="BF24" s="123"/>
      <c r="BG24" s="124"/>
      <c r="BH24" s="124">
        <f>AVERAGE(Table598[[#This Row],[Jan]:[Aug]])</f>
        <v>24.738577206306463</v>
      </c>
      <c r="BI24" s="133"/>
      <c r="BJ24" s="144">
        <v>14.68474</v>
      </c>
    </row>
    <row r="25" spans="3:63">
      <c r="C25" t="s">
        <v>89</v>
      </c>
      <c r="D25" t="s">
        <v>90</v>
      </c>
      <c r="E25" t="str">
        <f>Table825[[#This Row],[Site ID]]&amp;" - "&amp;Table825[[#This Row],[Site Name]]</f>
        <v>HPS - Hamble Primary School</v>
      </c>
      <c r="F25">
        <v>2139260</v>
      </c>
      <c r="G25" t="s">
        <v>17</v>
      </c>
      <c r="H25" s="116">
        <v>44930</v>
      </c>
      <c r="I25" s="116">
        <v>44958</v>
      </c>
      <c r="J25">
        <v>673.54999999998836</v>
      </c>
      <c r="K25">
        <v>27.679377922946063</v>
      </c>
      <c r="L25">
        <v>14.446439416986463</v>
      </c>
      <c r="M25">
        <v>1.355</v>
      </c>
      <c r="T25" s="111" t="s">
        <v>483</v>
      </c>
      <c r="U25" s="114">
        <v>28.43801331386064</v>
      </c>
      <c r="V25" s="114">
        <v>32.291356382318817</v>
      </c>
      <c r="W25" s="114"/>
      <c r="X25" s="114">
        <v>27.359070470712524</v>
      </c>
      <c r="Y25" s="114">
        <v>30.72464523832879</v>
      </c>
      <c r="Z25" s="114">
        <v>29.207893026942038</v>
      </c>
      <c r="AA25" s="114"/>
      <c r="AB25" s="114">
        <v>27.356373521709461</v>
      </c>
      <c r="AC25" s="114">
        <v>32.81863190244264</v>
      </c>
      <c r="AD25" s="114">
        <v>32.390979166666668</v>
      </c>
      <c r="AE25" s="114">
        <v>27.916099303445883</v>
      </c>
      <c r="AF25" s="119" t="s">
        <v>483</v>
      </c>
      <c r="AG25" s="123">
        <v>28.43801331386064</v>
      </c>
      <c r="AH25" s="123">
        <v>32.291356382318817</v>
      </c>
      <c r="AI25" s="123"/>
      <c r="AJ25" s="123">
        <v>27.359070470712524</v>
      </c>
      <c r="AK25" s="123">
        <v>30.72464523832879</v>
      </c>
      <c r="AL25" s="123">
        <v>29.207893026942038</v>
      </c>
      <c r="AM25" s="114"/>
      <c r="AN25" s="114">
        <v>27.356373521709461</v>
      </c>
      <c r="AO25" s="123"/>
      <c r="AP25" s="123"/>
      <c r="AQ25" s="123"/>
      <c r="AR25" s="123"/>
      <c r="AS25" s="124">
        <f>AVERAGE(Table57[[#This Row],[Jan]:[Dec]])</f>
        <v>29.229558658978714</v>
      </c>
      <c r="AU25" s="119" t="s">
        <v>483</v>
      </c>
      <c r="AV25" s="123">
        <f>IF(Table57[[#This Row],[Jan]]=0, "Missing",Table57[[#This Row],[Jan]])</f>
        <v>28.43801331386064</v>
      </c>
      <c r="AW25" s="123">
        <f>IF(Table57[[#This Row],[Feb]]=0, "Missing",Table57[[#This Row],[Feb]])</f>
        <v>32.291356382318817</v>
      </c>
      <c r="AX25" s="123" t="str">
        <f>IF(Table57[[#This Row],[Mar]]=0, "Missing",Table57[[#This Row],[Mar]])</f>
        <v>Missing</v>
      </c>
      <c r="AY25" s="123">
        <f>IF(Table57[[#This Row],[Apr]]=0, "Missing",Table57[[#This Row],[Apr]])</f>
        <v>27.359070470712524</v>
      </c>
      <c r="AZ25" s="123">
        <f>IF(Table57[[#This Row],[May]]=0, "Missing",Table57[[#This Row],[May]])</f>
        <v>30.72464523832879</v>
      </c>
      <c r="BA25" s="123">
        <f>IF(Table57[[#This Row],[Jun]]=0, "Missing",Table57[[#This Row],[Jun]])</f>
        <v>29.207893026942038</v>
      </c>
      <c r="BB25" s="123" t="str">
        <f>IF(Table57[[#This Row],[Jul]]=0, "Missing",Table57[[#This Row],[Jul]])</f>
        <v>Missing</v>
      </c>
      <c r="BC25" s="123">
        <f>IF(Table57[[#This Row],[Aug]]=0, "Missing",Table57[[#This Row],[Aug]])</f>
        <v>27.356373521709461</v>
      </c>
      <c r="BD25" s="123"/>
      <c r="BE25" s="123"/>
      <c r="BF25" s="123"/>
      <c r="BG25" s="124"/>
      <c r="BH25" s="124">
        <f>AVERAGE(Table598[[#This Row],[Jan]:[Aug]])</f>
        <v>29.229558658978714</v>
      </c>
      <c r="BI25" s="133"/>
      <c r="BJ25" s="144">
        <v>15.95341</v>
      </c>
      <c r="BK25" t="s">
        <v>484</v>
      </c>
    </row>
    <row r="26" spans="3:63">
      <c r="C26" t="s">
        <v>88</v>
      </c>
      <c r="D26" t="s">
        <v>93</v>
      </c>
      <c r="E26" t="str">
        <f>Table825[[#This Row],[Site ID]]&amp;" - "&amp;Table825[[#This Row],[Site Name]]</f>
        <v>HPO - Hound Parish Office</v>
      </c>
      <c r="F26">
        <v>2139261</v>
      </c>
      <c r="G26" t="s">
        <v>17</v>
      </c>
      <c r="H26" s="116">
        <v>44930</v>
      </c>
      <c r="I26" s="116">
        <v>44958</v>
      </c>
      <c r="J26">
        <v>673.56666666670935</v>
      </c>
      <c r="K26">
        <v>21.080746276041619</v>
      </c>
      <c r="L26">
        <v>11.002477179562431</v>
      </c>
      <c r="M26">
        <v>1.032</v>
      </c>
      <c r="T26" s="111" t="s">
        <v>485</v>
      </c>
      <c r="U26" s="114">
        <v>22.201533069868407</v>
      </c>
      <c r="V26" s="114">
        <v>20.298153320454777</v>
      </c>
      <c r="W26" s="114">
        <v>0.45981022856121112</v>
      </c>
      <c r="X26" s="114">
        <v>31.355579025662813</v>
      </c>
      <c r="Y26" s="114">
        <v>9.1475423306767603</v>
      </c>
      <c r="Z26" s="114">
        <v>11.375840335303035</v>
      </c>
      <c r="AA26" s="114">
        <v>11.300619596542246</v>
      </c>
      <c r="AB26" s="114">
        <v>12.244914419601628</v>
      </c>
      <c r="AC26" s="114">
        <v>18.094810746624375</v>
      </c>
      <c r="AD26" s="114">
        <v>18.939099702380954</v>
      </c>
      <c r="AE26" s="114">
        <v>19.109268147797184</v>
      </c>
      <c r="AF26" s="119" t="s">
        <v>485</v>
      </c>
      <c r="AG26" s="123">
        <v>22.201533069868407</v>
      </c>
      <c r="AH26" s="123">
        <v>20.298153320454777</v>
      </c>
      <c r="AI26" s="123">
        <v>0.45981022856121112</v>
      </c>
      <c r="AJ26" s="123">
        <v>31.355579025662813</v>
      </c>
      <c r="AK26" s="123">
        <v>9.1475423306767603</v>
      </c>
      <c r="AL26" s="123">
        <v>11.375840335303035</v>
      </c>
      <c r="AM26" s="114">
        <v>11.300619596542246</v>
      </c>
      <c r="AN26" s="114">
        <v>12.244914419601628</v>
      </c>
      <c r="AO26" s="123"/>
      <c r="AP26" s="123"/>
      <c r="AQ26" s="123"/>
      <c r="AR26" s="123"/>
      <c r="AS26" s="124">
        <f>AVERAGE(Table57[[#This Row],[Jan]:[Dec]])</f>
        <v>14.79799904083386</v>
      </c>
      <c r="AU26" s="119" t="s">
        <v>485</v>
      </c>
      <c r="AV26" s="123">
        <f>IF(Table57[[#This Row],[Jan]]=0, "Missing",Table57[[#This Row],[Jan]])</f>
        <v>22.201533069868407</v>
      </c>
      <c r="AW26" s="123">
        <f>IF(Table57[[#This Row],[Feb]]=0, "Missing",Table57[[#This Row],[Feb]])</f>
        <v>20.298153320454777</v>
      </c>
      <c r="AX26" s="123">
        <f>IF(Table57[[#This Row],[Mar]]=0, "Missing",Table57[[#This Row],[Mar]])</f>
        <v>0.45981022856121112</v>
      </c>
      <c r="AY26" s="123">
        <f>IF(Table57[[#This Row],[Apr]]=0, "Missing",Table57[[#This Row],[Apr]])</f>
        <v>31.355579025662813</v>
      </c>
      <c r="AZ26" s="123">
        <f>IF(Table57[[#This Row],[May]]=0, "Missing",Table57[[#This Row],[May]])</f>
        <v>9.1475423306767603</v>
      </c>
      <c r="BA26" s="123">
        <f>IF(Table57[[#This Row],[Jun]]=0, "Missing",Table57[[#This Row],[Jun]])</f>
        <v>11.375840335303035</v>
      </c>
      <c r="BB26" s="123">
        <f>IF(Table57[[#This Row],[Jul]]=0, "Missing",Table57[[#This Row],[Jul]])</f>
        <v>11.300619596542246</v>
      </c>
      <c r="BC26" s="123">
        <f>IF(Table57[[#This Row],[Aug]]=0, "Missing",Table57[[#This Row],[Aug]])</f>
        <v>12.244914419601628</v>
      </c>
      <c r="BD26" s="123"/>
      <c r="BE26" s="123"/>
      <c r="BF26" s="123"/>
      <c r="BG26" s="124"/>
      <c r="BH26" s="124">
        <f>AVERAGE(Table598[[#This Row],[Jan]:[Aug]])</f>
        <v>14.79799904083386</v>
      </c>
      <c r="BI26" s="132">
        <f>AVERAGE(AV26:AW26,AY26,BA26:BC26)</f>
        <v>18.12943996123882</v>
      </c>
      <c r="BJ26">
        <v>14.070349999999999</v>
      </c>
    </row>
    <row r="27" spans="3:63">
      <c r="C27" t="s">
        <v>92</v>
      </c>
      <c r="D27" t="s">
        <v>97</v>
      </c>
      <c r="E27" t="str">
        <f>Table825[[#This Row],[Site ID]]&amp;" - "&amp;Table825[[#This Row],[Site Name]]</f>
        <v>SWA - Swaythling road</v>
      </c>
      <c r="F27">
        <v>2139262</v>
      </c>
      <c r="G27" t="s">
        <v>17</v>
      </c>
      <c r="H27" s="116">
        <v>44930</v>
      </c>
      <c r="I27" s="116">
        <v>44958</v>
      </c>
      <c r="J27">
        <v>673.51666666672099</v>
      </c>
      <c r="K27">
        <v>32.481467917148656</v>
      </c>
      <c r="L27">
        <v>16.952749434837504</v>
      </c>
      <c r="M27">
        <v>1.59</v>
      </c>
      <c r="T27" s="111" t="s">
        <v>486</v>
      </c>
      <c r="U27" s="114">
        <v>34.343019699066126</v>
      </c>
      <c r="V27" s="114">
        <v>35.391410485554417</v>
      </c>
      <c r="W27" s="114">
        <v>27.929646582040558</v>
      </c>
      <c r="X27" s="114">
        <v>25.617173024013994</v>
      </c>
      <c r="Y27" s="114">
        <v>28.486726707301077</v>
      </c>
      <c r="Z27" s="114">
        <v>25.612085743721678</v>
      </c>
      <c r="AA27" s="114">
        <v>32.772683180839316</v>
      </c>
      <c r="AB27" s="114">
        <v>24.997996626647161</v>
      </c>
      <c r="AC27" s="114">
        <v>28.398461424074778</v>
      </c>
      <c r="AD27" s="114">
        <v>30.650629464285718</v>
      </c>
      <c r="AE27" s="114">
        <v>31.389229028991966</v>
      </c>
      <c r="AF27" s="119" t="s">
        <v>486</v>
      </c>
      <c r="AG27" s="123">
        <v>34.343019699066126</v>
      </c>
      <c r="AH27" s="123">
        <v>35.391410485554417</v>
      </c>
      <c r="AI27" s="123">
        <v>27.929646582040558</v>
      </c>
      <c r="AJ27" s="123">
        <v>25.617173024013994</v>
      </c>
      <c r="AK27" s="123">
        <v>28.486726707301077</v>
      </c>
      <c r="AL27" s="123">
        <v>25.612085743721678</v>
      </c>
      <c r="AM27" s="114">
        <v>32.772683180839316</v>
      </c>
      <c r="AN27" s="114">
        <v>24.997996626647161</v>
      </c>
      <c r="AO27" s="123"/>
      <c r="AP27" s="123"/>
      <c r="AQ27" s="123"/>
      <c r="AR27" s="123"/>
      <c r="AS27" s="124">
        <f>AVERAGE(Table57[[#This Row],[Jan]:[Dec]])</f>
        <v>29.393842756148043</v>
      </c>
      <c r="AU27" s="119" t="s">
        <v>486</v>
      </c>
      <c r="AV27" s="123">
        <f>IF(Table57[[#This Row],[Jan]]=0, "Missing",Table57[[#This Row],[Jan]])</f>
        <v>34.343019699066126</v>
      </c>
      <c r="AW27" s="123">
        <f>IF(Table57[[#This Row],[Feb]]=0, "Missing",Table57[[#This Row],[Feb]])</f>
        <v>35.391410485554417</v>
      </c>
      <c r="AX27" s="123">
        <f>IF(Table57[[#This Row],[Mar]]=0, "Missing",Table57[[#This Row],[Mar]])</f>
        <v>27.929646582040558</v>
      </c>
      <c r="AY27" s="123">
        <f>IF(Table57[[#This Row],[Apr]]=0, "Missing",Table57[[#This Row],[Apr]])</f>
        <v>25.617173024013994</v>
      </c>
      <c r="AZ27" s="123">
        <f>IF(Table57[[#This Row],[May]]=0, "Missing",Table57[[#This Row],[May]])</f>
        <v>28.486726707301077</v>
      </c>
      <c r="BA27" s="123">
        <f>IF(Table57[[#This Row],[Jun]]=0, "Missing",Table57[[#This Row],[Jun]])</f>
        <v>25.612085743721678</v>
      </c>
      <c r="BB27" s="123">
        <f>IF(Table57[[#This Row],[Jul]]=0, "Missing",Table57[[#This Row],[Jul]])</f>
        <v>32.772683180839316</v>
      </c>
      <c r="BC27" s="123">
        <f>IF(Table57[[#This Row],[Aug]]=0, "Missing",Table57[[#This Row],[Aug]])</f>
        <v>24.997996626647161</v>
      </c>
      <c r="BD27" s="123"/>
      <c r="BE27" s="123"/>
      <c r="BF27" s="123"/>
      <c r="BG27" s="124"/>
      <c r="BH27" s="124">
        <f>AVERAGE(Table598[[#This Row],[Jan]:[Aug]])</f>
        <v>29.393842756148043</v>
      </c>
      <c r="BI27" s="133"/>
      <c r="BJ27">
        <v>14.17154</v>
      </c>
    </row>
    <row r="28" spans="3:63">
      <c r="C28" t="s">
        <v>96</v>
      </c>
      <c r="D28" t="s">
        <v>26</v>
      </c>
      <c r="E28" t="str">
        <f>Table825[[#This Row],[Site ID]]&amp;" - "&amp;Table825[[#This Row],[Site Name]]</f>
        <v>AL - Allington Lane</v>
      </c>
      <c r="F28">
        <v>2139263</v>
      </c>
      <c r="G28" t="s">
        <v>17</v>
      </c>
      <c r="H28" s="116">
        <v>44930</v>
      </c>
      <c r="I28" s="116">
        <v>44958</v>
      </c>
      <c r="J28">
        <v>673.5</v>
      </c>
      <c r="K28">
        <v>29.193186340014847</v>
      </c>
      <c r="L28">
        <v>15.236527317335517</v>
      </c>
      <c r="M28">
        <v>1.429</v>
      </c>
      <c r="T28" s="111" t="s">
        <v>487</v>
      </c>
      <c r="U28" s="114">
        <v>38.879466924047144</v>
      </c>
      <c r="V28" s="114">
        <v>44.081536628360247</v>
      </c>
      <c r="W28" s="114">
        <v>33.20921154571986</v>
      </c>
      <c r="X28" s="114">
        <v>36.214176311680376</v>
      </c>
      <c r="Y28" s="114">
        <v>41.591244961936781</v>
      </c>
      <c r="Z28" s="114">
        <v>34.655769162185813</v>
      </c>
      <c r="AA28" s="114">
        <v>25.530687465902016</v>
      </c>
      <c r="AB28" s="114">
        <v>31.57892782032707</v>
      </c>
      <c r="AC28" s="114">
        <v>41.391578764739066</v>
      </c>
      <c r="AD28" s="114">
        <v>40.847031250000001</v>
      </c>
      <c r="AE28" s="114">
        <v>38.678757342431204</v>
      </c>
      <c r="AF28" s="119" t="s">
        <v>487</v>
      </c>
      <c r="AG28" s="123">
        <v>38.879466924047144</v>
      </c>
      <c r="AH28" s="123">
        <v>44.081536628360247</v>
      </c>
      <c r="AI28" s="123">
        <v>33.20921154571986</v>
      </c>
      <c r="AJ28" s="123">
        <v>36.214176311680376</v>
      </c>
      <c r="AK28" s="123">
        <v>41.591244961936781</v>
      </c>
      <c r="AL28" s="123">
        <v>34.655769162185813</v>
      </c>
      <c r="AM28" s="114">
        <v>25.530687465902016</v>
      </c>
      <c r="AN28" s="114">
        <v>31.57892782032707</v>
      </c>
      <c r="AO28" s="123"/>
      <c r="AP28" s="123"/>
      <c r="AQ28" s="123"/>
      <c r="AR28" s="123"/>
      <c r="AS28" s="124">
        <f>AVERAGE(Table57[[#This Row],[Jan]:[Dec]])</f>
        <v>35.717627602519912</v>
      </c>
      <c r="AU28" s="119" t="s">
        <v>487</v>
      </c>
      <c r="AV28" s="123">
        <f>IF(Table57[[#This Row],[Jan]]=0, "Missing",Table57[[#This Row],[Jan]])</f>
        <v>38.879466924047144</v>
      </c>
      <c r="AW28" s="123">
        <f>IF(Table57[[#This Row],[Feb]]=0, "Missing",Table57[[#This Row],[Feb]])</f>
        <v>44.081536628360247</v>
      </c>
      <c r="AX28" s="123">
        <f>IF(Table57[[#This Row],[Mar]]=0, "Missing",Table57[[#This Row],[Mar]])</f>
        <v>33.20921154571986</v>
      </c>
      <c r="AY28" s="123">
        <f>IF(Table57[[#This Row],[Apr]]=0, "Missing",Table57[[#This Row],[Apr]])</f>
        <v>36.214176311680376</v>
      </c>
      <c r="AZ28" s="123">
        <f>IF(Table57[[#This Row],[May]]=0, "Missing",Table57[[#This Row],[May]])</f>
        <v>41.591244961936781</v>
      </c>
      <c r="BA28" s="123">
        <f>IF(Table57[[#This Row],[Jun]]=0, "Missing",Table57[[#This Row],[Jun]])</f>
        <v>34.655769162185813</v>
      </c>
      <c r="BB28" s="123">
        <f>IF(Table57[[#This Row],[Jul]]=0, "Missing",Table57[[#This Row],[Jul]])</f>
        <v>25.530687465902016</v>
      </c>
      <c r="BC28" s="123">
        <f>IF(Table57[[#This Row],[Aug]]=0, "Missing",Table57[[#This Row],[Aug]])</f>
        <v>31.57892782032707</v>
      </c>
      <c r="BD28" s="123"/>
      <c r="BE28" s="123"/>
      <c r="BF28" s="123"/>
      <c r="BG28" s="124"/>
      <c r="BH28" s="124">
        <f>AVERAGE(Table598[[#This Row],[Jan]:[Aug]])</f>
        <v>35.717627602519912</v>
      </c>
      <c r="BI28" s="133"/>
      <c r="BJ28">
        <v>14.17154</v>
      </c>
    </row>
    <row r="29" spans="3:63">
      <c r="C29" t="s">
        <v>99</v>
      </c>
      <c r="D29" t="s">
        <v>102</v>
      </c>
      <c r="E29" t="str">
        <f>Table825[[#This Row],[Site ID]]&amp;" - "&amp;Table825[[#This Row],[Site Name]]</f>
        <v>JW - Jukes Walk</v>
      </c>
      <c r="F29">
        <v>2139264</v>
      </c>
      <c r="G29" t="s">
        <v>17</v>
      </c>
      <c r="H29" s="116">
        <v>44930</v>
      </c>
      <c r="I29" s="116">
        <v>44958</v>
      </c>
      <c r="J29">
        <v>673.53333333344199</v>
      </c>
      <c r="K29">
        <v>25.698538057998427</v>
      </c>
      <c r="L29">
        <v>13.412598151356173</v>
      </c>
      <c r="M29">
        <v>1.258</v>
      </c>
      <c r="T29" s="111" t="s">
        <v>488</v>
      </c>
      <c r="U29" s="114">
        <v>25.188459082927469</v>
      </c>
      <c r="V29" s="114">
        <v>22.722224262879262</v>
      </c>
      <c r="W29" s="114"/>
      <c r="X29" s="114">
        <v>17.310435730927079</v>
      </c>
      <c r="Y29" s="114">
        <v>17.007467343435689</v>
      </c>
      <c r="Z29" s="114"/>
      <c r="AA29" s="114">
        <v>16.682744854946208</v>
      </c>
      <c r="AB29" s="114">
        <v>17.840038497411012</v>
      </c>
      <c r="AC29" s="114"/>
      <c r="AD29" s="114">
        <v>22.092203869047619</v>
      </c>
      <c r="AE29" s="114">
        <v>0.50786330892419151</v>
      </c>
      <c r="AF29" s="119" t="s">
        <v>488</v>
      </c>
      <c r="AG29" s="123">
        <v>25.188459082927469</v>
      </c>
      <c r="AH29" s="123">
        <v>22.722224262879262</v>
      </c>
      <c r="AI29" s="123"/>
      <c r="AJ29" s="123">
        <v>17.310435730927079</v>
      </c>
      <c r="AK29" s="123">
        <v>17.007467343435689</v>
      </c>
      <c r="AL29" s="123"/>
      <c r="AM29" s="114">
        <v>16.682744854946208</v>
      </c>
      <c r="AN29" s="114">
        <v>17.840038497411012</v>
      </c>
      <c r="AO29" s="123"/>
      <c r="AP29" s="123"/>
      <c r="AQ29" s="123"/>
      <c r="AR29" s="123"/>
      <c r="AS29" s="124">
        <f>AVERAGE(Table57[[#This Row],[Jan]:[Dec]])</f>
        <v>19.458561628754456</v>
      </c>
      <c r="AU29" s="119" t="s">
        <v>488</v>
      </c>
      <c r="AV29" s="123">
        <f>IF(Table57[[#This Row],[Jan]]=0, "Missing",Table57[[#This Row],[Jan]])</f>
        <v>25.188459082927469</v>
      </c>
      <c r="AW29" s="123">
        <f>IF(Table57[[#This Row],[Feb]]=0, "Missing",Table57[[#This Row],[Feb]])</f>
        <v>22.722224262879262</v>
      </c>
      <c r="AX29" s="123" t="str">
        <f>IF(Table57[[#This Row],[Mar]]=0, "Missing",Table57[[#This Row],[Mar]])</f>
        <v>Missing</v>
      </c>
      <c r="AY29" s="123">
        <f>IF(Table57[[#This Row],[Apr]]=0, "Missing",Table57[[#This Row],[Apr]])</f>
        <v>17.310435730927079</v>
      </c>
      <c r="AZ29" s="123">
        <f>IF(Table57[[#This Row],[May]]=0, "Missing",Table57[[#This Row],[May]])</f>
        <v>17.007467343435689</v>
      </c>
      <c r="BA29" s="123" t="str">
        <f>IF(Table57[[#This Row],[Jun]]=0, "Missing",Table57[[#This Row],[Jun]])</f>
        <v>Missing</v>
      </c>
      <c r="BB29" s="123">
        <f>IF(Table57[[#This Row],[Jul]]=0, "Missing",Table57[[#This Row],[Jul]])</f>
        <v>16.682744854946208</v>
      </c>
      <c r="BC29" s="123">
        <f>IF(Table57[[#This Row],[Aug]]=0, "Missing",Table57[[#This Row],[Aug]])</f>
        <v>17.840038497411012</v>
      </c>
      <c r="BD29" s="123"/>
      <c r="BE29" s="123"/>
      <c r="BF29" s="123"/>
      <c r="BG29" s="124"/>
      <c r="BH29" s="124">
        <f>AVERAGE(Table598[[#This Row],[Jan]:[Aug]])</f>
        <v>19.458561628754456</v>
      </c>
      <c r="BI29" s="133"/>
      <c r="BJ29">
        <v>14.33187</v>
      </c>
    </row>
    <row r="30" spans="3:63">
      <c r="C30" t="s">
        <v>101</v>
      </c>
      <c r="D30" t="s">
        <v>46</v>
      </c>
      <c r="E30" t="str">
        <f>Table825[[#This Row],[Site ID]]&amp;" - "&amp;Table825[[#This Row],[Site Name]]</f>
        <v>BOT - Botley Road</v>
      </c>
      <c r="F30">
        <v>2139265</v>
      </c>
      <c r="G30" t="s">
        <v>17</v>
      </c>
      <c r="H30" s="116">
        <v>44930</v>
      </c>
      <c r="I30" s="116">
        <v>44958</v>
      </c>
      <c r="J30">
        <v>673.54999999998836</v>
      </c>
      <c r="K30">
        <v>37.525473981145332</v>
      </c>
      <c r="L30">
        <v>19.585320449449547</v>
      </c>
      <c r="M30">
        <v>1.837</v>
      </c>
      <c r="T30" s="111" t="s">
        <v>489</v>
      </c>
      <c r="U30" s="114">
        <v>21.080746276041619</v>
      </c>
      <c r="V30" s="114">
        <v>22.767304382335865</v>
      </c>
      <c r="W30" s="114">
        <v>16.773730690468966</v>
      </c>
      <c r="X30" s="114">
        <v>17.331756395005375</v>
      </c>
      <c r="Y30" s="114">
        <v>14.398834067325252</v>
      </c>
      <c r="Z30" s="114">
        <v>16.477452774148471</v>
      </c>
      <c r="AA30" s="114">
        <v>13.210114617444754</v>
      </c>
      <c r="AB30" s="114">
        <v>15.743137737384743</v>
      </c>
      <c r="AC30" s="114">
        <v>21.030781354550136</v>
      </c>
      <c r="AD30" s="114">
        <v>60.953188988095235</v>
      </c>
      <c r="AE30" s="114">
        <v>18.789823788545736</v>
      </c>
      <c r="AF30" s="119" t="s">
        <v>489</v>
      </c>
      <c r="AG30" s="123">
        <v>21.080746276041619</v>
      </c>
      <c r="AH30" s="123">
        <v>22.767304382335865</v>
      </c>
      <c r="AI30" s="123">
        <v>16.773730690468966</v>
      </c>
      <c r="AJ30" s="123">
        <v>17.331756395005375</v>
      </c>
      <c r="AK30" s="123">
        <v>14.398834067325252</v>
      </c>
      <c r="AL30" s="123">
        <v>16.477452774148471</v>
      </c>
      <c r="AM30" s="114">
        <v>13.210114617444754</v>
      </c>
      <c r="AN30" s="114">
        <v>15.743137737384743</v>
      </c>
      <c r="AO30" s="123"/>
      <c r="AP30" s="123"/>
      <c r="AQ30" s="123"/>
      <c r="AR30" s="123"/>
      <c r="AS30" s="124">
        <f>AVERAGE(Table57[[#This Row],[Jan]:[Dec]])</f>
        <v>17.222884617519384</v>
      </c>
      <c r="AU30" s="119" t="s">
        <v>489</v>
      </c>
      <c r="AV30" s="123">
        <f>IF(Table57[[#This Row],[Jan]]=0, "Missing",Table57[[#This Row],[Jan]])</f>
        <v>21.080746276041619</v>
      </c>
      <c r="AW30" s="123">
        <f>IF(Table57[[#This Row],[Feb]]=0, "Missing",Table57[[#This Row],[Feb]])</f>
        <v>22.767304382335865</v>
      </c>
      <c r="AX30" s="123">
        <f>IF(Table57[[#This Row],[Mar]]=0, "Missing",Table57[[#This Row],[Mar]])</f>
        <v>16.773730690468966</v>
      </c>
      <c r="AY30" s="123">
        <f>IF(Table57[[#This Row],[Apr]]=0, "Missing",Table57[[#This Row],[Apr]])</f>
        <v>17.331756395005375</v>
      </c>
      <c r="AZ30" s="123">
        <f>IF(Table57[[#This Row],[May]]=0, "Missing",Table57[[#This Row],[May]])</f>
        <v>14.398834067325252</v>
      </c>
      <c r="BA30" s="123">
        <f>IF(Table57[[#This Row],[Jun]]=0, "Missing",Table57[[#This Row],[Jun]])</f>
        <v>16.477452774148471</v>
      </c>
      <c r="BB30" s="123">
        <f>IF(Table57[[#This Row],[Jul]]=0, "Missing",Table57[[#This Row],[Jul]])</f>
        <v>13.210114617444754</v>
      </c>
      <c r="BC30" s="123">
        <f>IF(Table57[[#This Row],[Aug]]=0, "Missing",Table57[[#This Row],[Aug]])</f>
        <v>15.743137737384743</v>
      </c>
      <c r="BD30" s="123"/>
      <c r="BE30" s="123"/>
      <c r="BF30" s="123"/>
      <c r="BG30" s="124"/>
      <c r="BH30" s="124">
        <f>AVERAGE(Table598[[#This Row],[Jan]:[Aug]])</f>
        <v>17.222884617519384</v>
      </c>
      <c r="BI30" s="133"/>
      <c r="BJ30">
        <v>14.271369999999999</v>
      </c>
    </row>
    <row r="31" spans="3:63">
      <c r="C31" t="s">
        <v>104</v>
      </c>
      <c r="D31" t="s">
        <v>107</v>
      </c>
      <c r="E31" t="str">
        <f>Table825[[#This Row],[Site ID]]&amp;" - "&amp;Table825[[#This Row],[Site Name]]</f>
        <v>WYV - Wyvern School</v>
      </c>
      <c r="F31">
        <v>2139266</v>
      </c>
      <c r="G31" t="s">
        <v>17</v>
      </c>
      <c r="H31" s="116">
        <v>44930</v>
      </c>
      <c r="I31" s="116">
        <v>44958</v>
      </c>
      <c r="J31">
        <v>670.69999999995343</v>
      </c>
      <c r="K31">
        <v>31.530614283586502</v>
      </c>
      <c r="L31">
        <v>16.456479271182936</v>
      </c>
      <c r="M31">
        <v>1.5369999999999999</v>
      </c>
      <c r="T31" s="111" t="s">
        <v>490</v>
      </c>
      <c r="U31" s="114">
        <v>27.679377922946063</v>
      </c>
      <c r="V31" s="114">
        <v>28.869620014395441</v>
      </c>
      <c r="W31" s="114">
        <v>24.653512289137929</v>
      </c>
      <c r="X31" s="114"/>
      <c r="Y31" s="114">
        <v>3.6562856431952482</v>
      </c>
      <c r="Z31" s="114">
        <v>19.852730874368955</v>
      </c>
      <c r="AA31" s="114">
        <v>18.075575778617754</v>
      </c>
      <c r="AB31" s="114">
        <v>20.067597333015282</v>
      </c>
      <c r="AC31" s="114">
        <v>24.594122983118865</v>
      </c>
      <c r="AD31" s="114">
        <v>20.372328869047617</v>
      </c>
      <c r="AE31" s="114">
        <v>21.050500059530311</v>
      </c>
      <c r="AF31" s="119" t="s">
        <v>490</v>
      </c>
      <c r="AG31" s="123">
        <v>27.679377922946063</v>
      </c>
      <c r="AH31" s="123">
        <v>28.869620014395441</v>
      </c>
      <c r="AI31" s="123">
        <v>24.653512289137929</v>
      </c>
      <c r="AJ31" s="123"/>
      <c r="AK31" s="123">
        <v>3.6562856431952482</v>
      </c>
      <c r="AL31" s="123">
        <v>19.852730874368955</v>
      </c>
      <c r="AM31" s="114">
        <v>18.075575778617754</v>
      </c>
      <c r="AN31" s="114">
        <v>20.067597333015282</v>
      </c>
      <c r="AO31" s="123"/>
      <c r="AP31" s="123"/>
      <c r="AQ31" s="123"/>
      <c r="AR31" s="123"/>
      <c r="AS31" s="124">
        <f>AVERAGE(Table57[[#This Row],[Jan]:[Dec]])</f>
        <v>20.407814265096668</v>
      </c>
      <c r="AU31" s="119" t="s">
        <v>490</v>
      </c>
      <c r="AV31" s="123">
        <f>IF(Table57[[#This Row],[Jan]]=0, "Missing",Table57[[#This Row],[Jan]])</f>
        <v>27.679377922946063</v>
      </c>
      <c r="AW31" s="123">
        <f>IF(Table57[[#This Row],[Feb]]=0, "Missing",Table57[[#This Row],[Feb]])</f>
        <v>28.869620014395441</v>
      </c>
      <c r="AX31" s="123">
        <f>IF(Table57[[#This Row],[Mar]]=0, "Missing",Table57[[#This Row],[Mar]])</f>
        <v>24.653512289137929</v>
      </c>
      <c r="AY31" s="123" t="str">
        <f>IF(Table57[[#This Row],[Apr]]=0, "Missing",Table57[[#This Row],[Apr]])</f>
        <v>Missing</v>
      </c>
      <c r="AZ31" s="123">
        <f>IF(Table57[[#This Row],[May]]=0, "Missing",Table57[[#This Row],[May]])</f>
        <v>3.6562856431952482</v>
      </c>
      <c r="BA31" s="123">
        <f>IF(Table57[[#This Row],[Jun]]=0, "Missing",Table57[[#This Row],[Jun]])</f>
        <v>19.852730874368955</v>
      </c>
      <c r="BB31" s="123">
        <f>IF(Table57[[#This Row],[Jul]]=0, "Missing",Table57[[#This Row],[Jul]])</f>
        <v>18.075575778617754</v>
      </c>
      <c r="BC31" s="123">
        <f>IF(Table57[[#This Row],[Aug]]=0, "Missing",Table57[[#This Row],[Aug]])</f>
        <v>20.067597333015282</v>
      </c>
      <c r="BD31" s="123"/>
      <c r="BE31" s="123"/>
      <c r="BF31" s="123"/>
      <c r="BG31" s="124"/>
      <c r="BH31" s="124">
        <f>AVERAGE(Table598[[#This Row],[Jan]:[Aug]])</f>
        <v>20.407814265096668</v>
      </c>
      <c r="BI31" s="132">
        <f>AVERAGE(AV31:AX31,BA31:BC31)</f>
        <v>23.199735702080236</v>
      </c>
      <c r="BJ31">
        <v>15.76407</v>
      </c>
    </row>
    <row r="32" spans="3:63">
      <c r="C32" t="s">
        <v>106</v>
      </c>
      <c r="D32" t="s">
        <v>84</v>
      </c>
      <c r="E32" t="str">
        <f>Table825[[#This Row],[Site ID]]&amp;" - "&amp;Table825[[#This Row],[Site Name]]</f>
        <v>FORSL - Fair Oak Road/Sandy Lane</v>
      </c>
      <c r="F32">
        <v>2139267</v>
      </c>
      <c r="G32" t="s">
        <v>17</v>
      </c>
      <c r="H32" s="116">
        <v>44930</v>
      </c>
      <c r="I32" s="116">
        <v>44958</v>
      </c>
      <c r="J32">
        <v>670.73333333339542</v>
      </c>
      <c r="K32">
        <v>36.43174237153027</v>
      </c>
      <c r="L32">
        <v>19.014479317082603</v>
      </c>
      <c r="M32">
        <v>1.776</v>
      </c>
      <c r="T32" s="111" t="s">
        <v>491</v>
      </c>
      <c r="U32" s="114">
        <v>33.678827606696835</v>
      </c>
      <c r="V32" s="114">
        <v>35.59545686980163</v>
      </c>
      <c r="W32" s="114">
        <v>30.656918738579318</v>
      </c>
      <c r="X32" s="114">
        <v>30.922703587100045</v>
      </c>
      <c r="Y32" s="114">
        <v>30.073756061168595</v>
      </c>
      <c r="Z32" s="114">
        <v>30.805196385403463</v>
      </c>
      <c r="AA32" s="114">
        <v>28.476779665215975</v>
      </c>
      <c r="AB32" s="114">
        <v>29.366582414092626</v>
      </c>
      <c r="AC32" s="114">
        <v>35.072697223119761</v>
      </c>
      <c r="AD32" s="114">
        <v>34.561297619047615</v>
      </c>
      <c r="AE32" s="114">
        <v>35.243356951471206</v>
      </c>
      <c r="AF32" s="119" t="s">
        <v>491</v>
      </c>
      <c r="AG32" s="123">
        <v>33.678827606696835</v>
      </c>
      <c r="AH32" s="123">
        <v>35.59545686980163</v>
      </c>
      <c r="AI32" s="123">
        <v>30.656918738579318</v>
      </c>
      <c r="AJ32" s="123">
        <v>30.922703587100045</v>
      </c>
      <c r="AK32" s="123">
        <v>30.073756061168595</v>
      </c>
      <c r="AL32" s="123">
        <v>30.805196385403463</v>
      </c>
      <c r="AM32" s="114">
        <v>28.476779665215975</v>
      </c>
      <c r="AN32" s="114">
        <v>29.366582414092626</v>
      </c>
      <c r="AO32" s="123"/>
      <c r="AP32" s="123"/>
      <c r="AQ32" s="123"/>
      <c r="AR32" s="123"/>
      <c r="AS32" s="124">
        <f>AVERAGE(Table57[[#This Row],[Jan]:[Dec]])</f>
        <v>31.197027666007312</v>
      </c>
      <c r="AU32" s="119" t="s">
        <v>491</v>
      </c>
      <c r="AV32" s="123">
        <f>IF(Table57[[#This Row],[Jan]]=0, "Missing",Table57[[#This Row],[Jan]])</f>
        <v>33.678827606696835</v>
      </c>
      <c r="AW32" s="123">
        <f>IF(Table57[[#This Row],[Feb]]=0, "Missing",Table57[[#This Row],[Feb]])</f>
        <v>35.59545686980163</v>
      </c>
      <c r="AX32" s="123">
        <f>IF(Table57[[#This Row],[Mar]]=0, "Missing",Table57[[#This Row],[Mar]])</f>
        <v>30.656918738579318</v>
      </c>
      <c r="AY32" s="123">
        <f>IF(Table57[[#This Row],[Apr]]=0, "Missing",Table57[[#This Row],[Apr]])</f>
        <v>30.922703587100045</v>
      </c>
      <c r="AZ32" s="123">
        <f>IF(Table57[[#This Row],[May]]=0, "Missing",Table57[[#This Row],[May]])</f>
        <v>30.073756061168595</v>
      </c>
      <c r="BA32" s="123">
        <f>IF(Table57[[#This Row],[Jun]]=0, "Missing",Table57[[#This Row],[Jun]])</f>
        <v>30.805196385403463</v>
      </c>
      <c r="BB32" s="123">
        <f>IF(Table57[[#This Row],[Jul]]=0, "Missing",Table57[[#This Row],[Jul]])</f>
        <v>28.476779665215975</v>
      </c>
      <c r="BC32" s="123">
        <f>IF(Table57[[#This Row],[Aug]]=0, "Missing",Table57[[#This Row],[Aug]])</f>
        <v>29.366582414092626</v>
      </c>
      <c r="BD32" s="123"/>
      <c r="BE32" s="123"/>
      <c r="BF32" s="123"/>
      <c r="BG32" s="124"/>
      <c r="BH32" s="124">
        <f>AVERAGE(Table598[[#This Row],[Jan]:[Aug]])</f>
        <v>31.197027666007312</v>
      </c>
      <c r="BI32" s="133"/>
      <c r="BJ32">
        <v>11.93568</v>
      </c>
    </row>
    <row r="33" spans="3:63">
      <c r="C33" t="s">
        <v>109</v>
      </c>
      <c r="D33" t="s">
        <v>80</v>
      </c>
      <c r="E33" t="str">
        <f>Table825[[#This Row],[Site ID]]&amp;" - "&amp;Table825[[#This Row],[Site Name]]</f>
        <v>FOR - Fair Oak Road</v>
      </c>
      <c r="F33">
        <v>2139268</v>
      </c>
      <c r="G33" t="s">
        <v>17</v>
      </c>
      <c r="H33" s="116">
        <v>44930</v>
      </c>
      <c r="I33" s="116">
        <v>44958</v>
      </c>
      <c r="J33">
        <v>670.73333333339542</v>
      </c>
      <c r="K33">
        <v>23.528833614946635</v>
      </c>
      <c r="L33">
        <v>12.280184558949184</v>
      </c>
      <c r="M33">
        <v>1.147</v>
      </c>
      <c r="T33" s="111" t="s">
        <v>492</v>
      </c>
      <c r="U33" s="114">
        <v>31.022123972665376</v>
      </c>
      <c r="V33" s="114">
        <v>35.222220402087942</v>
      </c>
      <c r="W33" s="114">
        <v>25.315969731274993</v>
      </c>
      <c r="X33" s="114">
        <v>29.243843827464847</v>
      </c>
      <c r="Y33" s="114">
        <v>25.106565375242308</v>
      </c>
      <c r="Z33" s="114">
        <v>27.091021936866881</v>
      </c>
      <c r="AA33" s="114">
        <v>21.230686704858634</v>
      </c>
      <c r="AB33" s="114">
        <v>25.042171609956437</v>
      </c>
      <c r="AC33" s="114">
        <v>30.319102685003429</v>
      </c>
      <c r="AD33" s="114">
        <v>31.387718749999998</v>
      </c>
      <c r="AE33" s="114">
        <v>30.687818441626501</v>
      </c>
      <c r="AF33" s="119" t="s">
        <v>492</v>
      </c>
      <c r="AG33" s="123">
        <v>31.022123972665376</v>
      </c>
      <c r="AH33" s="123">
        <v>35.222220402087942</v>
      </c>
      <c r="AI33" s="123">
        <v>25.315969731274993</v>
      </c>
      <c r="AJ33" s="123">
        <v>29.243843827464847</v>
      </c>
      <c r="AK33" s="123">
        <v>25.106565375242308</v>
      </c>
      <c r="AL33" s="123">
        <v>27.091021936866881</v>
      </c>
      <c r="AM33" s="114">
        <v>21.230686704858634</v>
      </c>
      <c r="AN33" s="114">
        <v>25.042171609956437</v>
      </c>
      <c r="AO33" s="123"/>
      <c r="AP33" s="123"/>
      <c r="AQ33" s="123"/>
      <c r="AR33" s="123"/>
      <c r="AS33" s="124">
        <f>AVERAGE(Table57[[#This Row],[Jan]:[Dec]])</f>
        <v>27.409325445052179</v>
      </c>
      <c r="AU33" s="119" t="s">
        <v>492</v>
      </c>
      <c r="AV33" s="123">
        <f>IF(Table57[[#This Row],[Jan]]=0, "Missing",Table57[[#This Row],[Jan]])</f>
        <v>31.022123972665376</v>
      </c>
      <c r="AW33" s="123">
        <f>IF(Table57[[#This Row],[Feb]]=0, "Missing",Table57[[#This Row],[Feb]])</f>
        <v>35.222220402087942</v>
      </c>
      <c r="AX33" s="123">
        <f>IF(Table57[[#This Row],[Mar]]=0, "Missing",Table57[[#This Row],[Mar]])</f>
        <v>25.315969731274993</v>
      </c>
      <c r="AY33" s="123">
        <f>IF(Table57[[#This Row],[Apr]]=0, "Missing",Table57[[#This Row],[Apr]])</f>
        <v>29.243843827464847</v>
      </c>
      <c r="AZ33" s="123">
        <f>IF(Table57[[#This Row],[May]]=0, "Missing",Table57[[#This Row],[May]])</f>
        <v>25.106565375242308</v>
      </c>
      <c r="BA33" s="123">
        <f>IF(Table57[[#This Row],[Jun]]=0, "Missing",Table57[[#This Row],[Jun]])</f>
        <v>27.091021936866881</v>
      </c>
      <c r="BB33" s="123">
        <f>IF(Table57[[#This Row],[Jul]]=0, "Missing",Table57[[#This Row],[Jul]])</f>
        <v>21.230686704858634</v>
      </c>
      <c r="BC33" s="123">
        <f>IF(Table57[[#This Row],[Aug]]=0, "Missing",Table57[[#This Row],[Aug]])</f>
        <v>25.042171609956437</v>
      </c>
      <c r="BD33" s="123"/>
      <c r="BE33" s="123"/>
      <c r="BF33" s="123"/>
      <c r="BG33" s="124"/>
      <c r="BH33" s="124">
        <f>AVERAGE(Table598[[#This Row],[Jan]:[Aug]])</f>
        <v>27.409325445052179</v>
      </c>
      <c r="BI33" s="133"/>
      <c r="BJ33">
        <v>11.93568</v>
      </c>
    </row>
    <row r="34" spans="3:63">
      <c r="C34" t="s">
        <v>111</v>
      </c>
      <c r="D34" t="s">
        <v>49</v>
      </c>
      <c r="E34" t="str">
        <f>Table825[[#This Row],[Site ID]]&amp;" - "&amp;Table825[[#This Row],[Site Name]]</f>
        <v>BR - Bishopstoke Road</v>
      </c>
      <c r="F34">
        <v>2139269</v>
      </c>
      <c r="G34" t="s">
        <v>17</v>
      </c>
      <c r="H34" s="116">
        <v>44930</v>
      </c>
      <c r="I34" s="116">
        <v>44958</v>
      </c>
      <c r="J34">
        <v>670.68333333340706</v>
      </c>
      <c r="K34">
        <v>37.603807559450154</v>
      </c>
      <c r="L34">
        <v>19.626204362969808</v>
      </c>
      <c r="M34">
        <v>1.833</v>
      </c>
      <c r="T34" s="111" t="s">
        <v>493</v>
      </c>
      <c r="U34" s="114">
        <v>25.698538057998427</v>
      </c>
      <c r="V34" s="114">
        <v>27.982672022615453</v>
      </c>
      <c r="W34" s="114">
        <v>18.140308628473154</v>
      </c>
      <c r="X34" s="114">
        <v>22.504869767789742</v>
      </c>
      <c r="Y34" s="114">
        <v>17.745597850426361</v>
      </c>
      <c r="Z34" s="114">
        <v>17.984517699201685</v>
      </c>
      <c r="AA34" s="114">
        <v>12.689891976457877</v>
      </c>
      <c r="AB34" s="114">
        <v>16.205372156721292</v>
      </c>
      <c r="AC34" s="114">
        <v>21.079618099414489</v>
      </c>
      <c r="AD34" s="114">
        <v>21.109418154761904</v>
      </c>
      <c r="AE34" s="114">
        <v>23.385055979035045</v>
      </c>
      <c r="AF34" s="119" t="s">
        <v>493</v>
      </c>
      <c r="AG34" s="123">
        <v>25.698538057998427</v>
      </c>
      <c r="AH34" s="123">
        <v>27.982672022615453</v>
      </c>
      <c r="AI34" s="123">
        <v>18.140308628473154</v>
      </c>
      <c r="AJ34" s="123">
        <v>22.504869767789742</v>
      </c>
      <c r="AK34" s="123">
        <v>17.745597850426361</v>
      </c>
      <c r="AL34" s="123">
        <v>17.984517699201685</v>
      </c>
      <c r="AM34" s="114">
        <v>12.689891976457877</v>
      </c>
      <c r="AN34" s="114">
        <v>16.205372156721292</v>
      </c>
      <c r="AO34" s="123"/>
      <c r="AP34" s="123"/>
      <c r="AQ34" s="123"/>
      <c r="AR34" s="123"/>
      <c r="AS34" s="124">
        <f>AVERAGE(Table57[[#This Row],[Jan]:[Dec]])</f>
        <v>19.868971019960501</v>
      </c>
      <c r="AU34" s="119" t="s">
        <v>493</v>
      </c>
      <c r="AV34" s="123">
        <f>IF(Table57[[#This Row],[Jan]]=0, "Missing",Table57[[#This Row],[Jan]])</f>
        <v>25.698538057998427</v>
      </c>
      <c r="AW34" s="123">
        <f>IF(Table57[[#This Row],[Feb]]=0, "Missing",Table57[[#This Row],[Feb]])</f>
        <v>27.982672022615453</v>
      </c>
      <c r="AX34" s="123">
        <f>IF(Table57[[#This Row],[Mar]]=0, "Missing",Table57[[#This Row],[Mar]])</f>
        <v>18.140308628473154</v>
      </c>
      <c r="AY34" s="123">
        <f>IF(Table57[[#This Row],[Apr]]=0, "Missing",Table57[[#This Row],[Apr]])</f>
        <v>22.504869767789742</v>
      </c>
      <c r="AZ34" s="123">
        <f>IF(Table57[[#This Row],[May]]=0, "Missing",Table57[[#This Row],[May]])</f>
        <v>17.745597850426361</v>
      </c>
      <c r="BA34" s="123">
        <f>IF(Table57[[#This Row],[Jun]]=0, "Missing",Table57[[#This Row],[Jun]])</f>
        <v>17.984517699201685</v>
      </c>
      <c r="BB34" s="123">
        <f>IF(Table57[[#This Row],[Jul]]=0, "Missing",Table57[[#This Row],[Jul]])</f>
        <v>12.689891976457877</v>
      </c>
      <c r="BC34" s="123">
        <f>IF(Table57[[#This Row],[Aug]]=0, "Missing",Table57[[#This Row],[Aug]])</f>
        <v>16.205372156721292</v>
      </c>
      <c r="BD34" s="123"/>
      <c r="BE34" s="123"/>
      <c r="BF34" s="123"/>
      <c r="BG34" s="124"/>
      <c r="BH34" s="124">
        <f>AVERAGE(Table598[[#This Row],[Jan]:[Aug]])</f>
        <v>19.868971019960501</v>
      </c>
      <c r="BI34" s="133"/>
      <c r="BJ34">
        <v>15.894920000000001</v>
      </c>
    </row>
    <row r="35" spans="3:63">
      <c r="C35" t="s">
        <v>113</v>
      </c>
      <c r="D35" t="s">
        <v>52</v>
      </c>
      <c r="E35" t="str">
        <f>Table825[[#This Row],[Site ID]]&amp;" - "&amp;Table825[[#This Row],[Site Name]]</f>
        <v>BR2 - Bishopstoke Road 2</v>
      </c>
      <c r="F35">
        <v>2139270</v>
      </c>
      <c r="G35" t="s">
        <v>17</v>
      </c>
      <c r="H35" s="116">
        <v>44930</v>
      </c>
      <c r="I35" s="116">
        <v>44958</v>
      </c>
      <c r="J35">
        <v>670.71666666667443</v>
      </c>
      <c r="K35">
        <v>38.237868946151686</v>
      </c>
      <c r="L35">
        <v>19.957134105507144</v>
      </c>
      <c r="M35">
        <v>1.8640000000000001</v>
      </c>
      <c r="T35" s="111" t="s">
        <v>494</v>
      </c>
      <c r="U35" s="114">
        <v>36.947702057083873</v>
      </c>
      <c r="V35" s="114">
        <v>33.541212181380651</v>
      </c>
      <c r="W35" s="114">
        <v>29.466588141822111</v>
      </c>
      <c r="X35" s="114">
        <v>29.428024789289328</v>
      </c>
      <c r="Y35" s="114">
        <v>26.091941612373645</v>
      </c>
      <c r="Z35" s="114">
        <v>25.209201410907248</v>
      </c>
      <c r="AA35" s="114">
        <v>20.227500929990679</v>
      </c>
      <c r="AB35" s="114">
        <v>23.535382997720657</v>
      </c>
      <c r="AC35" s="114">
        <v>29.233351034789628</v>
      </c>
      <c r="AD35" s="114">
        <v>29.688318452380951</v>
      </c>
      <c r="AE35" s="114">
        <v>33.145465407059966</v>
      </c>
      <c r="AF35" s="119" t="s">
        <v>494</v>
      </c>
      <c r="AG35" s="123">
        <v>36.947702057083873</v>
      </c>
      <c r="AH35" s="123">
        <v>33.541212181380651</v>
      </c>
      <c r="AI35" s="123">
        <v>29.466588141822111</v>
      </c>
      <c r="AJ35" s="123">
        <v>29.428024789289328</v>
      </c>
      <c r="AK35" s="123">
        <v>26.091941612373645</v>
      </c>
      <c r="AL35" s="123">
        <v>25.209201410907248</v>
      </c>
      <c r="AM35" s="114">
        <v>20.227500929990679</v>
      </c>
      <c r="AN35" s="114">
        <v>23.535382997720657</v>
      </c>
      <c r="AO35" s="123"/>
      <c r="AP35" s="123"/>
      <c r="AQ35" s="123"/>
      <c r="AR35" s="123"/>
      <c r="AS35" s="124">
        <f>AVERAGE(Table57[[#This Row],[Jan]:[Dec]])</f>
        <v>28.055944265071027</v>
      </c>
      <c r="AU35" s="119" t="s">
        <v>494</v>
      </c>
      <c r="AV35" s="123">
        <f>IF(Table57[[#This Row],[Jan]]=0, "Missing",Table57[[#This Row],[Jan]])</f>
        <v>36.947702057083873</v>
      </c>
      <c r="AW35" s="123">
        <f>IF(Table57[[#This Row],[Feb]]=0, "Missing",Table57[[#This Row],[Feb]])</f>
        <v>33.541212181380651</v>
      </c>
      <c r="AX35" s="123">
        <f>IF(Table57[[#This Row],[Mar]]=0, "Missing",Table57[[#This Row],[Mar]])</f>
        <v>29.466588141822111</v>
      </c>
      <c r="AY35" s="123">
        <f>IF(Table57[[#This Row],[Apr]]=0, "Missing",Table57[[#This Row],[Apr]])</f>
        <v>29.428024789289328</v>
      </c>
      <c r="AZ35" s="123">
        <f>IF(Table57[[#This Row],[May]]=0, "Missing",Table57[[#This Row],[May]])</f>
        <v>26.091941612373645</v>
      </c>
      <c r="BA35" s="123">
        <f>IF(Table57[[#This Row],[Jun]]=0, "Missing",Table57[[#This Row],[Jun]])</f>
        <v>25.209201410907248</v>
      </c>
      <c r="BB35" s="123">
        <f>IF(Table57[[#This Row],[Jul]]=0, "Missing",Table57[[#This Row],[Jul]])</f>
        <v>20.227500929990679</v>
      </c>
      <c r="BC35" s="123">
        <f>IF(Table57[[#This Row],[Aug]]=0, "Missing",Table57[[#This Row],[Aug]])</f>
        <v>23.535382997720657</v>
      </c>
      <c r="BD35" s="123"/>
      <c r="BE35" s="123"/>
      <c r="BF35" s="123"/>
      <c r="BG35" s="124"/>
      <c r="BH35" s="124">
        <f>AVERAGE(Table598[[#This Row],[Jan]:[Aug]])</f>
        <v>28.055944265071027</v>
      </c>
      <c r="BI35" s="133"/>
      <c r="BJ35">
        <v>14.68474</v>
      </c>
    </row>
    <row r="36" spans="3:63">
      <c r="C36" t="s">
        <v>115</v>
      </c>
      <c r="D36" t="s">
        <v>118</v>
      </c>
      <c r="E36" t="str">
        <f>Table825[[#This Row],[Site ID]]&amp;" - "&amp;Table825[[#This Row],[Site Name]]</f>
        <v>TWY - Twyford Road</v>
      </c>
      <c r="F36">
        <v>2139271</v>
      </c>
      <c r="G36" t="s">
        <v>17</v>
      </c>
      <c r="H36" s="116">
        <v>44930</v>
      </c>
      <c r="I36" s="116">
        <v>44958</v>
      </c>
      <c r="J36">
        <v>670.71666666667443</v>
      </c>
      <c r="K36">
        <v>32.00164997639304</v>
      </c>
      <c r="L36">
        <v>16.702322534651902</v>
      </c>
      <c r="M36">
        <v>1.56</v>
      </c>
      <c r="T36" s="111" t="s">
        <v>495</v>
      </c>
      <c r="U36" s="114">
        <v>36.603125559201985</v>
      </c>
      <c r="V36" s="114">
        <v>43.336506128510564</v>
      </c>
      <c r="W36" s="114">
        <v>37.590981718353333</v>
      </c>
      <c r="X36" s="114">
        <v>37.374756155009116</v>
      </c>
      <c r="Y36" s="114">
        <v>27.0931703187306</v>
      </c>
      <c r="Z36" s="114">
        <v>31.656143263752305</v>
      </c>
      <c r="AA36" s="114">
        <v>29.707048385895828</v>
      </c>
      <c r="AB36" s="114">
        <v>33.098321220064804</v>
      </c>
      <c r="AC36" s="114">
        <v>45.916643007298305</v>
      </c>
      <c r="AD36" s="114">
        <v>45.023870535714281</v>
      </c>
      <c r="AE36" s="114">
        <v>36.878108589753204</v>
      </c>
      <c r="AF36" s="119" t="s">
        <v>495</v>
      </c>
      <c r="AG36" s="123">
        <v>36.603125559201985</v>
      </c>
      <c r="AH36" s="123">
        <v>43.336506128510564</v>
      </c>
      <c r="AI36" s="123">
        <v>37.590981718353333</v>
      </c>
      <c r="AJ36" s="123">
        <v>37.374756155009116</v>
      </c>
      <c r="AK36" s="123">
        <v>27.0931703187306</v>
      </c>
      <c r="AL36" s="123">
        <v>31.656143263752305</v>
      </c>
      <c r="AM36" s="114">
        <v>29.707048385895828</v>
      </c>
      <c r="AN36" s="114">
        <v>33.098321220064804</v>
      </c>
      <c r="AO36" s="123"/>
      <c r="AP36" s="123"/>
      <c r="AQ36" s="123"/>
      <c r="AR36" s="123"/>
      <c r="AS36" s="124">
        <f>AVERAGE(Table57[[#This Row],[Jan]:[Dec]])</f>
        <v>34.557506593689823</v>
      </c>
      <c r="AU36" s="119" t="s">
        <v>495</v>
      </c>
      <c r="AV36" s="123">
        <f>IF(Table57[[#This Row],[Jan]]=0, "Missing",Table57[[#This Row],[Jan]])</f>
        <v>36.603125559201985</v>
      </c>
      <c r="AW36" s="123">
        <f>IF(Table57[[#This Row],[Feb]]=0, "Missing",Table57[[#This Row],[Feb]])</f>
        <v>43.336506128510564</v>
      </c>
      <c r="AX36" s="123">
        <f>IF(Table57[[#This Row],[Mar]]=0, "Missing",Table57[[#This Row],[Mar]])</f>
        <v>37.590981718353333</v>
      </c>
      <c r="AY36" s="123">
        <f>IF(Table57[[#This Row],[Apr]]=0, "Missing",Table57[[#This Row],[Apr]])</f>
        <v>37.374756155009116</v>
      </c>
      <c r="AZ36" s="123">
        <f>IF(Table57[[#This Row],[May]]=0, "Missing",Table57[[#This Row],[May]])</f>
        <v>27.0931703187306</v>
      </c>
      <c r="BA36" s="123">
        <f>IF(Table57[[#This Row],[Jun]]=0, "Missing",Table57[[#This Row],[Jun]])</f>
        <v>31.656143263752305</v>
      </c>
      <c r="BB36" s="123">
        <f>IF(Table57[[#This Row],[Jul]]=0, "Missing",Table57[[#This Row],[Jul]])</f>
        <v>29.707048385895828</v>
      </c>
      <c r="BC36" s="123">
        <f>IF(Table57[[#This Row],[Aug]]=0, "Missing",Table57[[#This Row],[Aug]])</f>
        <v>33.098321220064804</v>
      </c>
      <c r="BD36" s="123"/>
      <c r="BE36" s="123"/>
      <c r="BF36" s="123"/>
      <c r="BG36" s="124"/>
      <c r="BH36" s="124">
        <f>AVERAGE(Table598[[#This Row],[Jan]:[Aug]])</f>
        <v>34.557506593689823</v>
      </c>
      <c r="BI36" s="133"/>
      <c r="BJ36" s="144">
        <v>18.209669999999999</v>
      </c>
    </row>
    <row r="37" spans="3:63">
      <c r="C37" t="s">
        <v>117</v>
      </c>
      <c r="D37" t="s">
        <v>122</v>
      </c>
      <c r="E37" t="str">
        <f>Table825[[#This Row],[Site ID]]&amp;" - "&amp;Table825[[#This Row],[Site Name]]</f>
        <v>MS - Mill Street</v>
      </c>
      <c r="F37">
        <v>2139272</v>
      </c>
      <c r="G37" t="s">
        <v>17</v>
      </c>
      <c r="H37" s="116">
        <v>44930</v>
      </c>
      <c r="I37" s="116">
        <v>44958</v>
      </c>
      <c r="J37">
        <v>670.69999999995343</v>
      </c>
      <c r="K37">
        <v>34.09491277769731</v>
      </c>
      <c r="L37">
        <v>17.794839654330538</v>
      </c>
      <c r="M37">
        <v>1.6619999999999999</v>
      </c>
      <c r="T37" s="111" t="s">
        <v>496</v>
      </c>
      <c r="U37" s="114">
        <v>31.555833581868082</v>
      </c>
      <c r="V37" s="114">
        <v>30.151578556392966</v>
      </c>
      <c r="W37" s="114">
        <v>24.780979908491261</v>
      </c>
      <c r="X37" s="114">
        <v>2.6401234598512451</v>
      </c>
      <c r="Y37" s="114">
        <v>19.40512350597497</v>
      </c>
      <c r="Z37" s="114">
        <v>21.086923548366606</v>
      </c>
      <c r="AA37" s="114">
        <v>17.535879853918804</v>
      </c>
      <c r="AB37" s="114">
        <v>20.998307056907208</v>
      </c>
      <c r="AC37" s="114">
        <v>29.411356045425705</v>
      </c>
      <c r="AD37" s="114">
        <v>31.039648809523811</v>
      </c>
      <c r="AE37" s="114">
        <v>27.022666191410853</v>
      </c>
      <c r="AF37" s="119" t="s">
        <v>496</v>
      </c>
      <c r="AG37" s="123">
        <v>31.555833581868082</v>
      </c>
      <c r="AH37" s="123">
        <v>30.151578556392966</v>
      </c>
      <c r="AI37" s="123">
        <v>24.780979908491261</v>
      </c>
      <c r="AJ37" s="123">
        <v>2.6401234598512451</v>
      </c>
      <c r="AK37" s="123">
        <v>19.40512350597497</v>
      </c>
      <c r="AL37" s="123">
        <v>21.086923548366606</v>
      </c>
      <c r="AM37" s="114">
        <v>17.535879853918804</v>
      </c>
      <c r="AN37" s="114">
        <v>20.998307056907208</v>
      </c>
      <c r="AO37" s="123"/>
      <c r="AP37" s="123"/>
      <c r="AQ37" s="123"/>
      <c r="AR37" s="123"/>
      <c r="AS37" s="124">
        <f>AVERAGE(Table57[[#This Row],[Jan]:[Dec]])</f>
        <v>21.019343683971393</v>
      </c>
      <c r="AU37" s="119" t="s">
        <v>496</v>
      </c>
      <c r="AV37" s="123">
        <f>IF(Table57[[#This Row],[Jan]]=0, "Missing",Table57[[#This Row],[Jan]])</f>
        <v>31.555833581868082</v>
      </c>
      <c r="AW37" s="123">
        <f>IF(Table57[[#This Row],[Feb]]=0, "Missing",Table57[[#This Row],[Feb]])</f>
        <v>30.151578556392966</v>
      </c>
      <c r="AX37" s="123">
        <f>IF(Table57[[#This Row],[Mar]]=0, "Missing",Table57[[#This Row],[Mar]])</f>
        <v>24.780979908491261</v>
      </c>
      <c r="AY37" s="123">
        <f>IF(Table57[[#This Row],[Apr]]=0, "Missing",Table57[[#This Row],[Apr]])</f>
        <v>2.6401234598512451</v>
      </c>
      <c r="AZ37" s="123">
        <f>IF(Table57[[#This Row],[May]]=0, "Missing",Table57[[#This Row],[May]])</f>
        <v>19.40512350597497</v>
      </c>
      <c r="BA37" s="123">
        <f>IF(Table57[[#This Row],[Jun]]=0, "Missing",Table57[[#This Row],[Jun]])</f>
        <v>21.086923548366606</v>
      </c>
      <c r="BB37" s="123">
        <f>IF(Table57[[#This Row],[Jul]]=0, "Missing",Table57[[#This Row],[Jul]])</f>
        <v>17.535879853918804</v>
      </c>
      <c r="BC37" s="123">
        <f>IF(Table57[[#This Row],[Aug]]=0, "Missing",Table57[[#This Row],[Aug]])</f>
        <v>20.998307056907208</v>
      </c>
      <c r="BD37" s="123"/>
      <c r="BE37" s="123"/>
      <c r="BF37" s="123"/>
      <c r="BG37" s="124"/>
      <c r="BH37" s="124">
        <f>AVERAGE(Table598[[#This Row],[Jan]:[Aug]])</f>
        <v>21.019343683971393</v>
      </c>
      <c r="BI37" s="132">
        <f>AVERAGE(AV37:AX37,AZ37:BC37)</f>
        <v>23.644946573131413</v>
      </c>
      <c r="BJ37" s="144">
        <v>17.726389999999999</v>
      </c>
      <c r="BK37" s="114">
        <f>AVERAGE(AV37:AX37,AZ37:BB37)</f>
        <v>24.086053159168781</v>
      </c>
    </row>
    <row r="38" spans="3:63">
      <c r="C38" t="s">
        <v>121</v>
      </c>
      <c r="D38" t="s">
        <v>72</v>
      </c>
      <c r="E38" t="str">
        <f>Table825[[#This Row],[Site ID]]&amp;" - "&amp;Table825[[#This Row],[Site Name]]</f>
        <v>CR4 - Campbell Road 4</v>
      </c>
      <c r="F38">
        <v>2139273</v>
      </c>
      <c r="G38" t="s">
        <v>17</v>
      </c>
      <c r="H38" s="116">
        <v>44930</v>
      </c>
      <c r="I38" s="116">
        <v>44958</v>
      </c>
      <c r="J38">
        <v>666.01666666672099</v>
      </c>
      <c r="K38">
        <v>32.888558344383092</v>
      </c>
      <c r="L38">
        <v>17.165218342579902</v>
      </c>
      <c r="M38">
        <v>1.5920000000000001</v>
      </c>
      <c r="T38" s="111" t="s">
        <v>497</v>
      </c>
      <c r="U38" s="114">
        <v>21.442330922377522</v>
      </c>
      <c r="V38" s="114">
        <v>24.566114920897604</v>
      </c>
      <c r="W38" s="114">
        <v>20.251697505077356</v>
      </c>
      <c r="X38" s="114">
        <v>20.895342852889794</v>
      </c>
      <c r="Y38" s="114">
        <v>13.835751070823868</v>
      </c>
      <c r="Z38" s="114">
        <v>17.604602158189529</v>
      </c>
      <c r="AA38" s="114">
        <v>13.419410931325265</v>
      </c>
      <c r="AB38" s="114">
        <v>17.508523541908492</v>
      </c>
      <c r="AC38" s="114">
        <v>25.172886042140089</v>
      </c>
      <c r="AD38" s="114">
        <v>24.979136904761905</v>
      </c>
      <c r="AE38" s="114">
        <v>20.417406784026529</v>
      </c>
      <c r="AF38" s="119" t="s">
        <v>497</v>
      </c>
      <c r="AG38" s="123">
        <v>21.442330922377522</v>
      </c>
      <c r="AH38" s="123">
        <v>24.566114920897604</v>
      </c>
      <c r="AI38" s="123">
        <v>20.251697505077356</v>
      </c>
      <c r="AJ38" s="123">
        <v>20.895342852889794</v>
      </c>
      <c r="AK38" s="123">
        <v>13.835751070823868</v>
      </c>
      <c r="AL38" s="123">
        <v>17.604602158189529</v>
      </c>
      <c r="AM38" s="114">
        <v>13.419410931325265</v>
      </c>
      <c r="AN38" s="114">
        <v>17.508523541908492</v>
      </c>
      <c r="AO38" s="123"/>
      <c r="AP38" s="123"/>
      <c r="AQ38" s="123"/>
      <c r="AR38" s="123"/>
      <c r="AS38" s="124">
        <f>AVERAGE(Table57[[#This Row],[Jan]:[Dec]])</f>
        <v>18.690471737936178</v>
      </c>
      <c r="AU38" s="119" t="s">
        <v>497</v>
      </c>
      <c r="AV38" s="123">
        <f>IF(Table57[[#This Row],[Jan]]=0, "Missing",Table57[[#This Row],[Jan]])</f>
        <v>21.442330922377522</v>
      </c>
      <c r="AW38" s="123">
        <f>IF(Table57[[#This Row],[Feb]]=0, "Missing",Table57[[#This Row],[Feb]])</f>
        <v>24.566114920897604</v>
      </c>
      <c r="AX38" s="123">
        <f>IF(Table57[[#This Row],[Mar]]=0, "Missing",Table57[[#This Row],[Mar]])</f>
        <v>20.251697505077356</v>
      </c>
      <c r="AY38" s="123">
        <f>IF(Table57[[#This Row],[Apr]]=0, "Missing",Table57[[#This Row],[Apr]])</f>
        <v>20.895342852889794</v>
      </c>
      <c r="AZ38" s="123">
        <f>IF(Table57[[#This Row],[May]]=0, "Missing",Table57[[#This Row],[May]])</f>
        <v>13.835751070823868</v>
      </c>
      <c r="BA38" s="123">
        <f>IF(Table57[[#This Row],[Jun]]=0, "Missing",Table57[[#This Row],[Jun]])</f>
        <v>17.604602158189529</v>
      </c>
      <c r="BB38" s="123">
        <f>IF(Table57[[#This Row],[Jul]]=0, "Missing",Table57[[#This Row],[Jul]])</f>
        <v>13.419410931325265</v>
      </c>
      <c r="BC38" s="123">
        <f>IF(Table57[[#This Row],[Aug]]=0, "Missing",Table57[[#This Row],[Aug]])</f>
        <v>17.508523541908492</v>
      </c>
      <c r="BD38" s="123"/>
      <c r="BE38" s="123"/>
      <c r="BF38" s="123"/>
      <c r="BG38" s="124"/>
      <c r="BH38" s="124">
        <f>AVERAGE(Table598[[#This Row],[Jan]:[Aug]])</f>
        <v>18.690471737936178</v>
      </c>
      <c r="BI38" s="133"/>
      <c r="BJ38">
        <v>17.257210000000001</v>
      </c>
    </row>
    <row r="39" spans="3:63">
      <c r="C39" t="s">
        <v>129</v>
      </c>
      <c r="D39" t="s">
        <v>68</v>
      </c>
      <c r="E39" t="str">
        <f>Table825[[#This Row],[Site ID]]&amp;" - "&amp;Table825[[#This Row],[Site Name]]</f>
        <v>CR3 - Campbell Road 3</v>
      </c>
      <c r="F39">
        <v>2139274</v>
      </c>
      <c r="G39" t="s">
        <v>17</v>
      </c>
      <c r="H39" s="116">
        <v>44930</v>
      </c>
      <c r="I39" s="116">
        <v>44958</v>
      </c>
      <c r="J39">
        <v>666.04999999998836</v>
      </c>
      <c r="K39">
        <v>23.343097365063088</v>
      </c>
      <c r="L39">
        <v>12.183244971327291</v>
      </c>
      <c r="M39">
        <v>1.1299999999999999</v>
      </c>
      <c r="T39" s="111" t="s">
        <v>498</v>
      </c>
      <c r="U39" s="114">
        <v>34.09491277769731</v>
      </c>
      <c r="V39" s="114">
        <v>31.61381335977379</v>
      </c>
      <c r="W39" s="114"/>
      <c r="X39" s="114">
        <v>27.51663610230008</v>
      </c>
      <c r="Y39" s="114">
        <v>27.861127454639519</v>
      </c>
      <c r="Z39" s="114">
        <v>25.695583460224917</v>
      </c>
      <c r="AA39" s="114">
        <v>20.465222316057616</v>
      </c>
      <c r="AB39" s="114">
        <v>22.568365693866962</v>
      </c>
      <c r="AC39" s="114">
        <v>28.982440436429915</v>
      </c>
      <c r="AD39" s="114">
        <v>30.650629464285718</v>
      </c>
      <c r="AE39" s="114">
        <v>30.803243286061139</v>
      </c>
      <c r="AF39" s="119" t="s">
        <v>498</v>
      </c>
      <c r="AG39" s="123">
        <v>34.09491277769731</v>
      </c>
      <c r="AH39" s="123">
        <v>31.61381335977379</v>
      </c>
      <c r="AI39" s="123"/>
      <c r="AJ39" s="123">
        <v>27.51663610230008</v>
      </c>
      <c r="AK39" s="123">
        <v>27.861127454639519</v>
      </c>
      <c r="AL39" s="123">
        <v>25.695583460224917</v>
      </c>
      <c r="AM39" s="114">
        <v>20.465222316057616</v>
      </c>
      <c r="AN39" s="114">
        <v>22.568365693866962</v>
      </c>
      <c r="AO39" s="123"/>
      <c r="AP39" s="123"/>
      <c r="AQ39" s="123"/>
      <c r="AR39" s="123"/>
      <c r="AS39" s="124">
        <f>AVERAGE(Table57[[#This Row],[Jan]:[Dec]])</f>
        <v>27.116523023508595</v>
      </c>
      <c r="AU39" s="119" t="s">
        <v>498</v>
      </c>
      <c r="AV39" s="123">
        <f>IF(Table57[[#This Row],[Jan]]=0, "Missing",Table57[[#This Row],[Jan]])</f>
        <v>34.09491277769731</v>
      </c>
      <c r="AW39" s="123">
        <f>IF(Table57[[#This Row],[Feb]]=0, "Missing",Table57[[#This Row],[Feb]])</f>
        <v>31.61381335977379</v>
      </c>
      <c r="AX39" s="123" t="str">
        <f>IF(Table57[[#This Row],[Mar]]=0, "Missing",Table57[[#This Row],[Mar]])</f>
        <v>Missing</v>
      </c>
      <c r="AY39" s="123">
        <f>IF(Table57[[#This Row],[Apr]]=0, "Missing",Table57[[#This Row],[Apr]])</f>
        <v>27.51663610230008</v>
      </c>
      <c r="AZ39" s="123">
        <f>IF(Table57[[#This Row],[May]]=0, "Missing",Table57[[#This Row],[May]])</f>
        <v>27.861127454639519</v>
      </c>
      <c r="BA39" s="123">
        <f>IF(Table57[[#This Row],[Jun]]=0, "Missing",Table57[[#This Row],[Jun]])</f>
        <v>25.695583460224917</v>
      </c>
      <c r="BB39" s="123">
        <f>IF(Table57[[#This Row],[Jul]]=0, "Missing",Table57[[#This Row],[Jul]])</f>
        <v>20.465222316057616</v>
      </c>
      <c r="BC39" s="123">
        <f>IF(Table57[[#This Row],[Aug]]=0, "Missing",Table57[[#This Row],[Aug]])</f>
        <v>22.568365693866962</v>
      </c>
      <c r="BD39" s="123"/>
      <c r="BE39" s="123"/>
      <c r="BF39" s="123"/>
      <c r="BG39" s="124"/>
      <c r="BH39" s="124">
        <f>AVERAGE(Table598[[#This Row],[Jan]:[Aug]])</f>
        <v>27.116523023508595</v>
      </c>
      <c r="BJ39" s="144">
        <v>15.61506</v>
      </c>
    </row>
    <row r="40" spans="3:63">
      <c r="C40" t="s">
        <v>125</v>
      </c>
      <c r="D40" t="s">
        <v>64</v>
      </c>
      <c r="E40" t="str">
        <f>Table825[[#This Row],[Site ID]]&amp;" - "&amp;Table825[[#This Row],[Site Name]]</f>
        <v>CR - Campbell Road</v>
      </c>
      <c r="F40">
        <v>2139275</v>
      </c>
      <c r="G40" t="s">
        <v>17</v>
      </c>
      <c r="H40" s="116">
        <v>44930</v>
      </c>
      <c r="I40" s="116">
        <v>44958</v>
      </c>
      <c r="J40">
        <v>666.04999999998836</v>
      </c>
      <c r="K40">
        <v>44.455173035058209</v>
      </c>
      <c r="L40">
        <v>23.2020736091118</v>
      </c>
      <c r="M40">
        <v>2.1520000000000001</v>
      </c>
      <c r="T40" s="111" t="s">
        <v>499</v>
      </c>
      <c r="U40" s="114">
        <v>21.791153530684145</v>
      </c>
      <c r="V40" s="114">
        <v>27.958773054739304</v>
      </c>
      <c r="W40" s="114">
        <v>19.72649847794202</v>
      </c>
      <c r="X40" s="114">
        <v>19.789711693398903</v>
      </c>
      <c r="Y40" s="114">
        <v>16.528891323837133</v>
      </c>
      <c r="Z40" s="114">
        <v>16.216168211370345</v>
      </c>
      <c r="AA40" s="114">
        <v>10.895576765342073</v>
      </c>
      <c r="AB40" s="114">
        <v>15.510334253540936</v>
      </c>
      <c r="AC40" s="114">
        <v>22.538111677137056</v>
      </c>
      <c r="AD40" s="114">
        <v>22.296950892857144</v>
      </c>
      <c r="AE40" s="114">
        <v>19.811783062392148</v>
      </c>
      <c r="AF40" s="119" t="s">
        <v>499</v>
      </c>
      <c r="AG40" s="123">
        <v>21.791153530684145</v>
      </c>
      <c r="AH40" s="123">
        <v>27.958773054739304</v>
      </c>
      <c r="AI40" s="123">
        <v>19.72649847794202</v>
      </c>
      <c r="AJ40" s="123">
        <v>19.789711693398903</v>
      </c>
      <c r="AK40" s="123">
        <v>16.528891323837133</v>
      </c>
      <c r="AL40" s="123">
        <v>16.216168211370345</v>
      </c>
      <c r="AM40" s="114">
        <v>10.895576765342073</v>
      </c>
      <c r="AN40" s="114">
        <v>15.510334253540936</v>
      </c>
      <c r="AO40" s="123"/>
      <c r="AP40" s="123"/>
      <c r="AQ40" s="123"/>
      <c r="AR40" s="123"/>
      <c r="AS40" s="124">
        <f>AVERAGE(Table57[[#This Row],[Jan]:[Dec]])</f>
        <v>18.552138413856859</v>
      </c>
      <c r="AU40" s="119" t="s">
        <v>499</v>
      </c>
      <c r="AV40" s="123">
        <f>IF(Table57[[#This Row],[Jan]]=0, "Missing",Table57[[#This Row],[Jan]])</f>
        <v>21.791153530684145</v>
      </c>
      <c r="AW40" s="123">
        <f>IF(Table57[[#This Row],[Feb]]=0, "Missing",Table57[[#This Row],[Feb]])</f>
        <v>27.958773054739304</v>
      </c>
      <c r="AX40" s="123">
        <f>IF(Table57[[#This Row],[Mar]]=0, "Missing",Table57[[#This Row],[Mar]])</f>
        <v>19.72649847794202</v>
      </c>
      <c r="AY40" s="123">
        <f>IF(Table57[[#This Row],[Apr]]=0, "Missing",Table57[[#This Row],[Apr]])</f>
        <v>19.789711693398903</v>
      </c>
      <c r="AZ40" s="123">
        <f>IF(Table57[[#This Row],[May]]=0, "Missing",Table57[[#This Row],[May]])</f>
        <v>16.528891323837133</v>
      </c>
      <c r="BA40" s="123">
        <f>IF(Table57[[#This Row],[Jun]]=0, "Missing",Table57[[#This Row],[Jun]])</f>
        <v>16.216168211370345</v>
      </c>
      <c r="BB40" s="123">
        <f>IF(Table57[[#This Row],[Jul]]=0, "Missing",Table57[[#This Row],[Jul]])</f>
        <v>10.895576765342073</v>
      </c>
      <c r="BC40" s="123">
        <f>IF(Table57[[#This Row],[Aug]]=0, "Missing",Table57[[#This Row],[Aug]])</f>
        <v>15.510334253540936</v>
      </c>
      <c r="BD40" s="123"/>
      <c r="BE40" s="123"/>
      <c r="BF40" s="123"/>
      <c r="BG40" s="124"/>
      <c r="BH40" s="124">
        <f>AVERAGE(Table598[[#This Row],[Jan]:[Aug]])</f>
        <v>18.552138413856859</v>
      </c>
      <c r="BI40" s="133"/>
      <c r="BJ40">
        <v>11.295719999999999</v>
      </c>
      <c r="BK40" t="s">
        <v>500</v>
      </c>
    </row>
    <row r="41" spans="3:63">
      <c r="C41" t="s">
        <v>128</v>
      </c>
      <c r="D41" t="s">
        <v>135</v>
      </c>
      <c r="E41" t="str">
        <f>Table825[[#This Row],[Site ID]]&amp;" - "&amp;Table825[[#This Row],[Site Name]]</f>
        <v>SRAN(A) - Southampton Road Analyser (A)</v>
      </c>
      <c r="F41">
        <v>2139276</v>
      </c>
      <c r="G41" t="s">
        <v>17</v>
      </c>
      <c r="H41" s="116">
        <v>44930</v>
      </c>
      <c r="I41" s="116">
        <v>44958</v>
      </c>
      <c r="J41">
        <v>670.56666666653473</v>
      </c>
      <c r="K41">
        <v>35.53798478899143</v>
      </c>
      <c r="L41">
        <v>18.548008762521626</v>
      </c>
      <c r="M41">
        <v>1.732</v>
      </c>
      <c r="T41" s="111" t="s">
        <v>501</v>
      </c>
      <c r="U41" s="114">
        <v>37.84687179741114</v>
      </c>
      <c r="V41" s="114">
        <v>40.862027057216146</v>
      </c>
      <c r="W41" s="114">
        <v>32.159636464768717</v>
      </c>
      <c r="X41" s="114">
        <v>33.518442356789166</v>
      </c>
      <c r="Y41" s="114">
        <v>42.928654845688001</v>
      </c>
      <c r="Z41" s="114">
        <v>31.441353016940983</v>
      </c>
      <c r="AA41" s="114">
        <v>24.874295704796076</v>
      </c>
      <c r="AB41" s="114">
        <v>28.951376998450673</v>
      </c>
      <c r="AC41" s="114">
        <v>39.212893907430413</v>
      </c>
      <c r="AD41" s="114">
        <v>47.030391369047621</v>
      </c>
      <c r="AE41" s="114">
        <v>26.839635584134957</v>
      </c>
      <c r="AF41" s="119" t="s">
        <v>501</v>
      </c>
      <c r="AG41" s="123">
        <v>37.84687179741114</v>
      </c>
      <c r="AH41" s="123">
        <v>40.862027057216146</v>
      </c>
      <c r="AI41" s="123">
        <v>32.159636464768717</v>
      </c>
      <c r="AJ41" s="123">
        <v>33.518442356789166</v>
      </c>
      <c r="AK41" s="123">
        <v>42.928654845688001</v>
      </c>
      <c r="AL41" s="123">
        <v>31.441353016940983</v>
      </c>
      <c r="AM41" s="114">
        <v>24.874295704796076</v>
      </c>
      <c r="AN41" s="114">
        <v>28.951376998450673</v>
      </c>
      <c r="AO41" s="123"/>
      <c r="AP41" s="123"/>
      <c r="AQ41" s="123"/>
      <c r="AR41" s="123"/>
      <c r="AS41" s="124">
        <f>AVERAGE(Table57[[#This Row],[Jan]:[Dec]])</f>
        <v>34.072832280257614</v>
      </c>
      <c r="AU41" s="119" t="s">
        <v>501</v>
      </c>
      <c r="AV41" s="123">
        <f>IF(Table57[[#This Row],[Jan]]=0, "Missing",Table57[[#This Row],[Jan]])</f>
        <v>37.84687179741114</v>
      </c>
      <c r="AW41" s="123">
        <f>IF(Table57[[#This Row],[Feb]]=0, "Missing",Table57[[#This Row],[Feb]])</f>
        <v>40.862027057216146</v>
      </c>
      <c r="AX41" s="123">
        <f>IF(Table57[[#This Row],[Mar]]=0, "Missing",Table57[[#This Row],[Mar]])</f>
        <v>32.159636464768717</v>
      </c>
      <c r="AY41" s="123">
        <f>IF(Table57[[#This Row],[Apr]]=0, "Missing",Table57[[#This Row],[Apr]])</f>
        <v>33.518442356789166</v>
      </c>
      <c r="AZ41" s="123">
        <f>IF(Table57[[#This Row],[May]]=0, "Missing",Table57[[#This Row],[May]])</f>
        <v>42.928654845688001</v>
      </c>
      <c r="BA41" s="123">
        <f>IF(Table57[[#This Row],[Jun]]=0, "Missing",Table57[[#This Row],[Jun]])</f>
        <v>31.441353016940983</v>
      </c>
      <c r="BB41" s="123">
        <f>IF(Table57[[#This Row],[Jul]]=0, "Missing",Table57[[#This Row],[Jul]])</f>
        <v>24.874295704796076</v>
      </c>
      <c r="BC41" s="123">
        <f>IF(Table57[[#This Row],[Aug]]=0, "Missing",Table57[[#This Row],[Aug]])</f>
        <v>28.951376998450673</v>
      </c>
      <c r="BD41" s="123"/>
      <c r="BE41" s="123"/>
      <c r="BF41" s="123"/>
      <c r="BG41" s="124"/>
      <c r="BH41" s="124">
        <f>AVERAGE(Table598[[#This Row],[Jan]:[Aug]])</f>
        <v>34.072832280257614</v>
      </c>
      <c r="BI41" s="133"/>
      <c r="BJ41">
        <v>17.468679999999999</v>
      </c>
    </row>
    <row r="42" spans="3:63">
      <c r="C42" t="s">
        <v>131</v>
      </c>
      <c r="D42" t="s">
        <v>138</v>
      </c>
      <c r="E42" t="str">
        <f>Table825[[#This Row],[Site ID]]&amp;" - "&amp;Table825[[#This Row],[Site Name]]</f>
        <v>SRAN(B) - Southampton Road Analyser (B)</v>
      </c>
      <c r="F42">
        <v>2139277</v>
      </c>
      <c r="G42" t="s">
        <v>17</v>
      </c>
      <c r="H42" s="116">
        <v>44930</v>
      </c>
      <c r="I42" s="116">
        <v>44958</v>
      </c>
      <c r="J42">
        <v>670.51666666672099</v>
      </c>
      <c r="K42">
        <v>36.094674753296765</v>
      </c>
      <c r="L42">
        <v>18.838556760593303</v>
      </c>
      <c r="M42">
        <v>1.7589999999999999</v>
      </c>
      <c r="T42" s="111" t="s">
        <v>502</v>
      </c>
      <c r="U42" s="114">
        <v>48.763144031291496</v>
      </c>
      <c r="V42" s="114">
        <v>51.620584833062928</v>
      </c>
      <c r="W42" s="114">
        <v>42.553608247429182</v>
      </c>
      <c r="X42" s="114">
        <v>44.937926726478672</v>
      </c>
      <c r="Y42" s="114">
        <v>22.172619432498863</v>
      </c>
      <c r="Z42" s="114">
        <v>45.182631130484388</v>
      </c>
      <c r="AA42" s="114">
        <v>36.952255424669183</v>
      </c>
      <c r="AB42" s="114">
        <v>39.989063931921955</v>
      </c>
      <c r="AC42" s="114">
        <v>47.521345805526728</v>
      </c>
      <c r="AD42" s="114">
        <v>36.506394345238093</v>
      </c>
      <c r="AE42" s="114"/>
      <c r="AF42" s="119" t="s">
        <v>502</v>
      </c>
      <c r="AG42" s="123">
        <v>48.763144031291496</v>
      </c>
      <c r="AH42" s="123">
        <v>51.620584833062928</v>
      </c>
      <c r="AI42" s="123">
        <v>42.553608247429182</v>
      </c>
      <c r="AJ42" s="123">
        <v>44.937926726478672</v>
      </c>
      <c r="AK42" s="123">
        <v>22.172619432498863</v>
      </c>
      <c r="AL42" s="123">
        <v>45.182631130484388</v>
      </c>
      <c r="AM42" s="114">
        <v>36.952255424669183</v>
      </c>
      <c r="AN42" s="114">
        <v>39.989063931921955</v>
      </c>
      <c r="AO42" s="123"/>
      <c r="AP42" s="123"/>
      <c r="AQ42" s="123"/>
      <c r="AR42" s="123"/>
      <c r="AS42" s="124">
        <f>AVERAGE(Table57[[#This Row],[Jan]:[Dec]])</f>
        <v>41.521479219729592</v>
      </c>
      <c r="AU42" s="119" t="s">
        <v>502</v>
      </c>
      <c r="AV42" s="123">
        <f>IF(Table57[[#This Row],[Jan]]=0, "Missing",Table57[[#This Row],[Jan]])</f>
        <v>48.763144031291496</v>
      </c>
      <c r="AW42" s="123">
        <f>IF(Table57[[#This Row],[Feb]]=0, "Missing",Table57[[#This Row],[Feb]])</f>
        <v>51.620584833062928</v>
      </c>
      <c r="AX42" s="123">
        <f>IF(Table57[[#This Row],[Mar]]=0, "Missing",Table57[[#This Row],[Mar]])</f>
        <v>42.553608247429182</v>
      </c>
      <c r="AY42" s="123">
        <f>IF(Table57[[#This Row],[Apr]]=0, "Missing",Table57[[#This Row],[Apr]])</f>
        <v>44.937926726478672</v>
      </c>
      <c r="AZ42" s="123">
        <f>IF(Table57[[#This Row],[May]]=0, "Missing",Table57[[#This Row],[May]])</f>
        <v>22.172619432498863</v>
      </c>
      <c r="BA42" s="123">
        <f>IF(Table57[[#This Row],[Jun]]=0, "Missing",Table57[[#This Row],[Jun]])</f>
        <v>45.182631130484388</v>
      </c>
      <c r="BB42" s="123">
        <f>IF(Table57[[#This Row],[Jul]]=0, "Missing",Table57[[#This Row],[Jul]])</f>
        <v>36.952255424669183</v>
      </c>
      <c r="BC42" s="123">
        <f>IF(Table57[[#This Row],[Aug]]=0, "Missing",Table57[[#This Row],[Aug]])</f>
        <v>39.989063931921955</v>
      </c>
      <c r="BD42" s="123"/>
      <c r="BE42" s="123"/>
      <c r="BF42" s="123"/>
      <c r="BG42" s="124"/>
      <c r="BH42" s="124">
        <f>AVERAGE(Table598[[#This Row],[Jan]:[Aug]])</f>
        <v>41.521479219729592</v>
      </c>
      <c r="BI42" s="133"/>
      <c r="BJ42">
        <v>17.468679999999999</v>
      </c>
    </row>
    <row r="43" spans="3:63">
      <c r="C43" t="s">
        <v>134</v>
      </c>
      <c r="D43" t="s">
        <v>141</v>
      </c>
      <c r="E43" t="str">
        <f>Table825[[#This Row],[Site ID]]&amp;" - "&amp;Table825[[#This Row],[Site Name]]</f>
        <v>SRAN(C) - Southampton Road Analyser (C)</v>
      </c>
      <c r="F43">
        <v>2139278</v>
      </c>
      <c r="G43" t="s">
        <v>17</v>
      </c>
      <c r="H43" s="116">
        <v>44930</v>
      </c>
      <c r="I43" s="116">
        <v>44958</v>
      </c>
      <c r="J43">
        <v>670.51666666672099</v>
      </c>
      <c r="K43">
        <v>37.346394571347425</v>
      </c>
      <c r="L43">
        <v>19.49185520425231</v>
      </c>
      <c r="M43">
        <v>1.82</v>
      </c>
      <c r="T43" s="111" t="s">
        <v>503</v>
      </c>
      <c r="U43" s="114">
        <v>21.071941841682566</v>
      </c>
      <c r="V43" s="114">
        <v>20.34004308637131</v>
      </c>
      <c r="W43" s="114">
        <v>14.484310324247378</v>
      </c>
      <c r="X43" s="114">
        <v>13.814941987306705</v>
      </c>
      <c r="Y43" s="114">
        <v>10.236770000748239</v>
      </c>
      <c r="Z43" s="114">
        <v>9.7437255095780664</v>
      </c>
      <c r="AA43" s="114">
        <v>11.812764942612963</v>
      </c>
      <c r="AB43" s="114">
        <v>12.24540071485419</v>
      </c>
      <c r="AC43" s="114">
        <v>15.562739170231591</v>
      </c>
      <c r="AD43" s="114">
        <v>18.058687500000001</v>
      </c>
      <c r="AE43" s="114">
        <v>16.477452774145053</v>
      </c>
      <c r="AF43" s="119" t="s">
        <v>503</v>
      </c>
      <c r="AG43" s="123">
        <v>21.071941841682566</v>
      </c>
      <c r="AH43" s="123">
        <v>20.34004308637131</v>
      </c>
      <c r="AI43" s="123">
        <v>14.484310324247378</v>
      </c>
      <c r="AJ43" s="123">
        <v>13.814941987306705</v>
      </c>
      <c r="AK43" s="123">
        <v>10.236770000748239</v>
      </c>
      <c r="AL43" s="123">
        <v>9.7437255095780664</v>
      </c>
      <c r="AM43" s="114">
        <v>11.812764942612963</v>
      </c>
      <c r="AN43" s="114">
        <v>12.24540071485419</v>
      </c>
      <c r="AO43" s="123"/>
      <c r="AP43" s="123"/>
      <c r="AQ43" s="123"/>
      <c r="AR43" s="123"/>
      <c r="AS43" s="124">
        <f>AVERAGE(Table57[[#This Row],[Jan]:[Dec]])</f>
        <v>14.218737300925177</v>
      </c>
      <c r="AU43" s="119" t="s">
        <v>503</v>
      </c>
      <c r="AV43" s="123">
        <f>IF(Table57[[#This Row],[Jan]]=0, "Missing",Table57[[#This Row],[Jan]])</f>
        <v>21.071941841682566</v>
      </c>
      <c r="AW43" s="123">
        <f>IF(Table57[[#This Row],[Feb]]=0, "Missing",Table57[[#This Row],[Feb]])</f>
        <v>20.34004308637131</v>
      </c>
      <c r="AX43" s="123">
        <f>IF(Table57[[#This Row],[Mar]]=0, "Missing",Table57[[#This Row],[Mar]])</f>
        <v>14.484310324247378</v>
      </c>
      <c r="AY43" s="123">
        <f>IF(Table57[[#This Row],[Apr]]=0, "Missing",Table57[[#This Row],[Apr]])</f>
        <v>13.814941987306705</v>
      </c>
      <c r="AZ43" s="123">
        <f>IF(Table57[[#This Row],[May]]=0, "Missing",Table57[[#This Row],[May]])</f>
        <v>10.236770000748239</v>
      </c>
      <c r="BA43" s="123">
        <f>IF(Table57[[#This Row],[Jun]]=0, "Missing",Table57[[#This Row],[Jun]])</f>
        <v>9.7437255095780664</v>
      </c>
      <c r="BB43" s="123">
        <f>IF(Table57[[#This Row],[Jul]]=0, "Missing",Table57[[#This Row],[Jul]])</f>
        <v>11.812764942612963</v>
      </c>
      <c r="BC43" s="123">
        <f>IF(Table57[[#This Row],[Aug]]=0, "Missing",Table57[[#This Row],[Aug]])</f>
        <v>12.24540071485419</v>
      </c>
      <c r="BD43" s="123"/>
      <c r="BE43" s="123"/>
      <c r="BF43" s="123"/>
      <c r="BG43" s="124"/>
      <c r="BH43" s="124">
        <f>AVERAGE(Table598[[#This Row],[Jan]:[Aug]])</f>
        <v>14.218737300925177</v>
      </c>
      <c r="BI43" s="133"/>
      <c r="BJ43">
        <v>17.257210000000001</v>
      </c>
    </row>
    <row r="44" spans="3:63">
      <c r="C44" t="s">
        <v>137</v>
      </c>
      <c r="D44" t="s">
        <v>56</v>
      </c>
      <c r="E44" t="str">
        <f>Table825[[#This Row],[Site ID]]&amp;" - "&amp;Table825[[#This Row],[Site Name]]</f>
        <v>CA - Chestnut Avenue</v>
      </c>
      <c r="F44">
        <v>2139279</v>
      </c>
      <c r="G44" t="s">
        <v>17</v>
      </c>
      <c r="H44" s="116">
        <v>44930</v>
      </c>
      <c r="I44" s="116">
        <v>44958</v>
      </c>
      <c r="J44">
        <v>670.79999999993015</v>
      </c>
      <c r="K44">
        <v>29.085065593324433</v>
      </c>
      <c r="L44">
        <v>15.180096864991876</v>
      </c>
      <c r="M44">
        <v>1.4179999999999999</v>
      </c>
      <c r="T44" s="111" t="s">
        <v>504</v>
      </c>
      <c r="U44" s="114">
        <v>27.574763526106537</v>
      </c>
      <c r="V44" s="114">
        <v>30.631561672321979</v>
      </c>
      <c r="W44" s="114">
        <v>24.462269850744569</v>
      </c>
      <c r="X44" s="114">
        <v>26.60127900059857</v>
      </c>
      <c r="Y44" s="114">
        <v>20.416447997610508</v>
      </c>
      <c r="Z44" s="114">
        <v>22.497523022801488</v>
      </c>
      <c r="AA44" s="114">
        <v>15.88208291907096</v>
      </c>
      <c r="AB44" s="114">
        <v>21.577601144014178</v>
      </c>
      <c r="AC44" s="114">
        <v>29.6177069528269</v>
      </c>
      <c r="AD44" s="114">
        <v>28.951229166666664</v>
      </c>
      <c r="AE44" s="114">
        <v>24.554657214144605</v>
      </c>
      <c r="AF44" s="119" t="s">
        <v>504</v>
      </c>
      <c r="AG44" s="123">
        <v>27.574763526106537</v>
      </c>
      <c r="AH44" s="123">
        <v>30.631561672321979</v>
      </c>
      <c r="AI44" s="123">
        <v>24.462269850744569</v>
      </c>
      <c r="AJ44" s="123">
        <v>26.60127900059857</v>
      </c>
      <c r="AK44" s="123">
        <v>20.416447997610508</v>
      </c>
      <c r="AL44" s="123">
        <v>22.497523022801488</v>
      </c>
      <c r="AM44" s="114">
        <v>15.88208291907096</v>
      </c>
      <c r="AN44" s="114">
        <v>21.577601144014178</v>
      </c>
      <c r="AO44" s="123"/>
      <c r="AP44" s="123"/>
      <c r="AQ44" s="123"/>
      <c r="AR44" s="123"/>
      <c r="AS44" s="124">
        <f>AVERAGE(Table57[[#This Row],[Jan]:[Dec]])</f>
        <v>23.7054411416586</v>
      </c>
      <c r="AU44" s="119" t="s">
        <v>504</v>
      </c>
      <c r="AV44" s="123">
        <f>IF(Table57[[#This Row],[Jan]]=0, "Missing",Table57[[#This Row],[Jan]])</f>
        <v>27.574763526106537</v>
      </c>
      <c r="AW44" s="123">
        <f>IF(Table57[[#This Row],[Feb]]=0, "Missing",Table57[[#This Row],[Feb]])</f>
        <v>30.631561672321979</v>
      </c>
      <c r="AX44" s="123">
        <f>IF(Table57[[#This Row],[Mar]]=0, "Missing",Table57[[#This Row],[Mar]])</f>
        <v>24.462269850744569</v>
      </c>
      <c r="AY44" s="123">
        <f>IF(Table57[[#This Row],[Apr]]=0, "Missing",Table57[[#This Row],[Apr]])</f>
        <v>26.60127900059857</v>
      </c>
      <c r="AZ44" s="123">
        <f>IF(Table57[[#This Row],[May]]=0, "Missing",Table57[[#This Row],[May]])</f>
        <v>20.416447997610508</v>
      </c>
      <c r="BA44" s="123">
        <f>IF(Table57[[#This Row],[Jun]]=0, "Missing",Table57[[#This Row],[Jun]])</f>
        <v>22.497523022801488</v>
      </c>
      <c r="BB44" s="123">
        <f>IF(Table57[[#This Row],[Jul]]=0, "Missing",Table57[[#This Row],[Jul]])</f>
        <v>15.88208291907096</v>
      </c>
      <c r="BC44" s="123">
        <f>IF(Table57[[#This Row],[Aug]]=0, "Missing",Table57[[#This Row],[Aug]])</f>
        <v>21.577601144014178</v>
      </c>
      <c r="BD44" s="123"/>
      <c r="BE44" s="123"/>
      <c r="BF44" s="123"/>
      <c r="BG44" s="124"/>
      <c r="BH44" s="124">
        <f>AVERAGE(Table598[[#This Row],[Jan]:[Aug]])</f>
        <v>23.7054411416586</v>
      </c>
      <c r="BI44" s="133"/>
      <c r="BJ44" s="144">
        <v>15.11342</v>
      </c>
    </row>
    <row r="45" spans="3:63">
      <c r="C45" t="s">
        <v>148</v>
      </c>
      <c r="D45" t="s">
        <v>149</v>
      </c>
      <c r="E45" t="str">
        <f>Table825[[#This Row],[Site ID]]&amp;" - "&amp;Table825[[#This Row],[Site Name]]</f>
        <v>SR1 - Southampton Road 1</v>
      </c>
      <c r="F45">
        <v>2139280</v>
      </c>
      <c r="G45" t="s">
        <v>17</v>
      </c>
      <c r="H45" s="116">
        <v>44930</v>
      </c>
      <c r="I45" s="116">
        <v>44958</v>
      </c>
      <c r="J45">
        <v>670.75000000011642</v>
      </c>
      <c r="K45">
        <v>48.697526649264752</v>
      </c>
      <c r="L45">
        <v>25.41624564157868</v>
      </c>
      <c r="M45">
        <v>2.3740000000000001</v>
      </c>
      <c r="T45" s="111" t="s">
        <v>505</v>
      </c>
      <c r="U45" s="114">
        <v>21.131011981380766</v>
      </c>
      <c r="V45" s="114">
        <v>20.119630705087342</v>
      </c>
      <c r="W45" s="114">
        <v>17.891264376950531</v>
      </c>
      <c r="X45" s="114">
        <v>17.577742359268555</v>
      </c>
      <c r="Y45" s="114"/>
      <c r="Z45" s="114"/>
      <c r="AA45" s="114"/>
      <c r="AB45" s="114"/>
      <c r="AC45" s="114"/>
      <c r="AD45" s="114"/>
      <c r="AE45" s="114"/>
      <c r="AF45" s="119" t="s">
        <v>505</v>
      </c>
      <c r="AG45" s="123">
        <v>21.131011981380766</v>
      </c>
      <c r="AH45" s="123">
        <v>20.119630705087342</v>
      </c>
      <c r="AI45" s="123">
        <v>17.891264376950531</v>
      </c>
      <c r="AJ45" s="123">
        <v>17.577742359268555</v>
      </c>
      <c r="AK45" s="123"/>
      <c r="AL45" s="123"/>
      <c r="AM45" s="114"/>
      <c r="AN45" s="114"/>
      <c r="AO45" s="123"/>
      <c r="AP45" s="123"/>
      <c r="AQ45" s="123"/>
      <c r="AR45" s="123"/>
      <c r="AS45" s="124">
        <f>AVERAGE(Table57[[#This Row],[Jan]:[Dec]])</f>
        <v>19.179912355671799</v>
      </c>
      <c r="AU45" s="119" t="s">
        <v>505</v>
      </c>
      <c r="AV45" s="123">
        <f>IF(Table57[[#This Row],[Jan]]=0, "Missing",Table57[[#This Row],[Jan]])</f>
        <v>21.131011981380766</v>
      </c>
      <c r="AW45" s="123">
        <f>IF(Table57[[#This Row],[Feb]]=0, "Missing",Table57[[#This Row],[Feb]])</f>
        <v>20.119630705087342</v>
      </c>
      <c r="AX45" s="123">
        <f>IF(Table57[[#This Row],[Mar]]=0, "Missing",Table57[[#This Row],[Mar]])</f>
        <v>17.891264376950531</v>
      </c>
      <c r="AY45" s="123">
        <f>IF(Table57[[#This Row],[Apr]]=0, "Missing",Table57[[#This Row],[Apr]])</f>
        <v>17.577742359268555</v>
      </c>
      <c r="AZ45" s="123" t="str">
        <f>IF(Table57[[#This Row],[May]]=0, "Missing",Table57[[#This Row],[May]])</f>
        <v>Missing</v>
      </c>
      <c r="BA45" s="123" t="str">
        <f>IF(Table57[[#This Row],[Jun]]=0, "Missing",Table57[[#This Row],[Jun]])</f>
        <v>Missing</v>
      </c>
      <c r="BB45" s="123" t="str">
        <f>IF(Table57[[#This Row],[Jul]]=0, "Missing",Table57[[#This Row],[Jul]])</f>
        <v>Missing</v>
      </c>
      <c r="BC45" s="123" t="str">
        <f>IF(Table57[[#This Row],[Aug]]=0, "Missing",Table57[[#This Row],[Aug]])</f>
        <v>Missing</v>
      </c>
      <c r="BD45" s="123"/>
      <c r="BE45" s="123"/>
      <c r="BF45" s="123"/>
      <c r="BG45" s="124"/>
      <c r="BH45" s="124">
        <f>AVERAGE(Table598[[#This Row],[Jan]:[Aug]])</f>
        <v>19.179912355671799</v>
      </c>
      <c r="BI45" s="133"/>
      <c r="BJ45">
        <v>12.71496</v>
      </c>
    </row>
    <row r="46" spans="3:63">
      <c r="C46" t="s">
        <v>140</v>
      </c>
      <c r="D46" t="s">
        <v>152</v>
      </c>
      <c r="E46" t="str">
        <f>Table825[[#This Row],[Site ID]]&amp;" - "&amp;Table825[[#This Row],[Site Name]]</f>
        <v>SR2 - Southampton Road 2</v>
      </c>
      <c r="F46">
        <v>2139281</v>
      </c>
      <c r="G46" t="s">
        <v>17</v>
      </c>
      <c r="H46" s="116">
        <v>44930</v>
      </c>
      <c r="I46" s="116">
        <v>44958</v>
      </c>
      <c r="J46">
        <v>670.43333333329065</v>
      </c>
      <c r="K46">
        <v>44.698108685927373</v>
      </c>
      <c r="L46">
        <v>23.328866746308652</v>
      </c>
      <c r="M46">
        <v>2.1779999999999999</v>
      </c>
      <c r="T46" s="111" t="s">
        <v>506</v>
      </c>
      <c r="U46" s="114">
        <v>21.914812089880861</v>
      </c>
      <c r="V46" s="114">
        <v>20.764188740901997</v>
      </c>
      <c r="W46" s="114">
        <v>20.859412677569246</v>
      </c>
      <c r="X46" s="114">
        <v>18.910182954035431</v>
      </c>
      <c r="Y46" s="114">
        <v>14.677911250561818</v>
      </c>
      <c r="Z46" s="114">
        <v>17.311262327804961</v>
      </c>
      <c r="AA46" s="114">
        <v>13.090781925733621</v>
      </c>
      <c r="AB46" s="114">
        <v>17.607585344057195</v>
      </c>
      <c r="AC46" s="114">
        <v>25.704336836900204</v>
      </c>
      <c r="AD46" s="114">
        <v>23.812078869047621</v>
      </c>
      <c r="AE46" s="114">
        <v>17.47425420272047</v>
      </c>
      <c r="AF46" s="119" t="s">
        <v>506</v>
      </c>
      <c r="AG46" s="123">
        <v>21.914812089880861</v>
      </c>
      <c r="AH46" s="123">
        <v>20.764188740901997</v>
      </c>
      <c r="AI46" s="123">
        <v>20.859412677569246</v>
      </c>
      <c r="AJ46" s="123">
        <v>18.910182954035431</v>
      </c>
      <c r="AK46" s="123">
        <v>14.677911250561818</v>
      </c>
      <c r="AL46" s="123">
        <v>17.311262327804961</v>
      </c>
      <c r="AM46" s="114">
        <v>13.090781925733621</v>
      </c>
      <c r="AN46" s="114">
        <v>17.607585344057195</v>
      </c>
      <c r="AO46" s="123"/>
      <c r="AP46" s="123"/>
      <c r="AQ46" s="123"/>
      <c r="AR46" s="123"/>
      <c r="AS46" s="124">
        <f>AVERAGE(Table57[[#This Row],[Jan]:[Dec]])</f>
        <v>18.142017163818142</v>
      </c>
      <c r="AU46" s="119" t="s">
        <v>506</v>
      </c>
      <c r="AV46" s="123">
        <f>IF(Table57[[#This Row],[Jan]]=0, "Missing",Table57[[#This Row],[Jan]])</f>
        <v>21.914812089880861</v>
      </c>
      <c r="AW46" s="123">
        <f>IF(Table57[[#This Row],[Feb]]=0, "Missing",Table57[[#This Row],[Feb]])</f>
        <v>20.764188740901997</v>
      </c>
      <c r="AX46" s="123">
        <f>IF(Table57[[#This Row],[Mar]]=0, "Missing",Table57[[#This Row],[Mar]])</f>
        <v>20.859412677569246</v>
      </c>
      <c r="AY46" s="123">
        <f>IF(Table57[[#This Row],[Apr]]=0, "Missing",Table57[[#This Row],[Apr]])</f>
        <v>18.910182954035431</v>
      </c>
      <c r="AZ46" s="123">
        <f>IF(Table57[[#This Row],[May]]=0, "Missing",Table57[[#This Row],[May]])</f>
        <v>14.677911250561818</v>
      </c>
      <c r="BA46" s="123">
        <f>IF(Table57[[#This Row],[Jun]]=0, "Missing",Table57[[#This Row],[Jun]])</f>
        <v>17.311262327804961</v>
      </c>
      <c r="BB46" s="123">
        <f>IF(Table57[[#This Row],[Jul]]=0, "Missing",Table57[[#This Row],[Jul]])</f>
        <v>13.090781925733621</v>
      </c>
      <c r="BC46" s="123">
        <f>IF(Table57[[#This Row],[Aug]]=0, "Missing",Table57[[#This Row],[Aug]])</f>
        <v>17.607585344057195</v>
      </c>
      <c r="BD46" s="123"/>
      <c r="BE46" s="123"/>
      <c r="BF46" s="123"/>
      <c r="BG46" s="124"/>
      <c r="BH46" s="124">
        <f>AVERAGE(Table598[[#This Row],[Jan]:[Aug]])</f>
        <v>18.142017163818142</v>
      </c>
      <c r="BI46" s="133"/>
      <c r="BJ46">
        <v>17.257210000000001</v>
      </c>
    </row>
    <row r="47" spans="3:63">
      <c r="C47" t="s">
        <v>144</v>
      </c>
      <c r="D47" t="s">
        <v>156</v>
      </c>
      <c r="E47" t="str">
        <f>Table825[[#This Row],[Site ID]]&amp;" - "&amp;Table825[[#This Row],[Site Name]]</f>
        <v>TP(A) - The Point (A)</v>
      </c>
      <c r="F47">
        <v>2139282</v>
      </c>
      <c r="G47" t="s">
        <v>17</v>
      </c>
      <c r="H47" s="116">
        <v>44930</v>
      </c>
      <c r="I47" s="116">
        <v>44958</v>
      </c>
      <c r="J47">
        <v>670.61666666652309</v>
      </c>
      <c r="K47">
        <v>26.548916668743413</v>
      </c>
      <c r="L47">
        <v>13.856428323978816</v>
      </c>
      <c r="M47">
        <v>1.294</v>
      </c>
      <c r="T47" s="111" t="s">
        <v>507</v>
      </c>
      <c r="U47" s="114">
        <v>31.455177143422311</v>
      </c>
      <c r="V47" s="114">
        <v>34.315552412154254</v>
      </c>
      <c r="W47" s="114">
        <v>35.545017385603387</v>
      </c>
      <c r="X47" s="114">
        <v>28.077364402576467</v>
      </c>
      <c r="Y47" s="114">
        <v>25.18868006166992</v>
      </c>
      <c r="Z47" s="114">
        <v>26.451960368571058</v>
      </c>
      <c r="AA47" s="114">
        <v>22.869108179160026</v>
      </c>
      <c r="AB47" s="114">
        <v>22.172038719401705</v>
      </c>
      <c r="AC47" s="114">
        <v>32.033375483489273</v>
      </c>
      <c r="AD47" s="114">
        <v>43.877287202380948</v>
      </c>
      <c r="AE47" s="114">
        <v>32.458612654810906</v>
      </c>
      <c r="AF47" s="119" t="s">
        <v>507</v>
      </c>
      <c r="AG47" s="123">
        <v>31.455177143422311</v>
      </c>
      <c r="AH47" s="123">
        <v>34.315552412154254</v>
      </c>
      <c r="AI47" s="123">
        <v>35.545017385603387</v>
      </c>
      <c r="AJ47" s="123">
        <v>28.077364402576467</v>
      </c>
      <c r="AK47" s="123">
        <v>25.18868006166992</v>
      </c>
      <c r="AL47" s="123">
        <v>26.451960368571058</v>
      </c>
      <c r="AM47" s="114">
        <v>22.869108179160026</v>
      </c>
      <c r="AN47" s="114">
        <v>22.172038719401705</v>
      </c>
      <c r="AO47" s="123"/>
      <c r="AP47" s="123"/>
      <c r="AQ47" s="123"/>
      <c r="AR47" s="123"/>
      <c r="AS47" s="124">
        <f>AVERAGE(Table57[[#This Row],[Jan]:[Dec]])</f>
        <v>28.259362334069895</v>
      </c>
      <c r="AU47" s="119" t="s">
        <v>507</v>
      </c>
      <c r="AV47" s="123">
        <f>IF(Table57[[#This Row],[Jan]]=0, "Missing",Table57[[#This Row],[Jan]])</f>
        <v>31.455177143422311</v>
      </c>
      <c r="AW47" s="123">
        <f>IF(Table57[[#This Row],[Feb]]=0, "Missing",Table57[[#This Row],[Feb]])</f>
        <v>34.315552412154254</v>
      </c>
      <c r="AX47" s="123">
        <f>IF(Table57[[#This Row],[Mar]]=0, "Missing",Table57[[#This Row],[Mar]])</f>
        <v>35.545017385603387</v>
      </c>
      <c r="AY47" s="123">
        <f>IF(Table57[[#This Row],[Apr]]=0, "Missing",Table57[[#This Row],[Apr]])</f>
        <v>28.077364402576467</v>
      </c>
      <c r="AZ47" s="123">
        <f>IF(Table57[[#This Row],[May]]=0, "Missing",Table57[[#This Row],[May]])</f>
        <v>25.18868006166992</v>
      </c>
      <c r="BA47" s="123">
        <f>IF(Table57[[#This Row],[Jun]]=0, "Missing",Table57[[#This Row],[Jun]])</f>
        <v>26.451960368571058</v>
      </c>
      <c r="BB47" s="123">
        <f>IF(Table57[[#This Row],[Jul]]=0, "Missing",Table57[[#This Row],[Jul]])</f>
        <v>22.869108179160026</v>
      </c>
      <c r="BC47" s="123">
        <f>IF(Table57[[#This Row],[Aug]]=0, "Missing",Table57[[#This Row],[Aug]])</f>
        <v>22.172038719401705</v>
      </c>
      <c r="BD47" s="123"/>
      <c r="BE47" s="123"/>
      <c r="BF47" s="123"/>
      <c r="BG47" s="124"/>
      <c r="BH47" s="124">
        <f>AVERAGE(Table598[[#This Row],[Jan]:[Aug]])</f>
        <v>28.259362334069895</v>
      </c>
      <c r="BI47" s="133"/>
      <c r="BJ47">
        <v>17.468679999999999</v>
      </c>
    </row>
    <row r="48" spans="3:63">
      <c r="C48" t="s">
        <v>147</v>
      </c>
      <c r="D48" t="s">
        <v>159</v>
      </c>
      <c r="E48" t="str">
        <f>Table825[[#This Row],[Site ID]]&amp;" - "&amp;Table825[[#This Row],[Site Name]]</f>
        <v>TP(B) - The Point (B)</v>
      </c>
      <c r="F48">
        <v>2139283</v>
      </c>
      <c r="G48" t="s">
        <v>17</v>
      </c>
      <c r="H48" s="116">
        <v>44930</v>
      </c>
      <c r="I48" s="116">
        <v>44958</v>
      </c>
      <c r="J48">
        <v>670.61666666669771</v>
      </c>
      <c r="K48">
        <v>26.672018291620905</v>
      </c>
      <c r="L48">
        <v>13.920677605230118</v>
      </c>
      <c r="M48">
        <v>1.3</v>
      </c>
      <c r="T48" s="111" t="s">
        <v>508</v>
      </c>
      <c r="U48" s="114">
        <v>43.608652903617383</v>
      </c>
      <c r="V48" s="114">
        <v>45.200825018607205</v>
      </c>
      <c r="W48" s="114">
        <v>22.125272380500729</v>
      </c>
      <c r="X48" s="114">
        <v>40.234305262897877</v>
      </c>
      <c r="Y48" s="114">
        <v>35.888580168614602</v>
      </c>
      <c r="Z48" s="114">
        <v>37.686628888450322</v>
      </c>
      <c r="AA48" s="114">
        <v>35.603741381870144</v>
      </c>
      <c r="AB48" s="114">
        <v>36.402099020118335</v>
      </c>
      <c r="AC48" s="114"/>
      <c r="AD48" s="114">
        <v>28.296038690476188</v>
      </c>
      <c r="AE48" s="114">
        <v>41.524442415338683</v>
      </c>
      <c r="AF48" s="119" t="s">
        <v>508</v>
      </c>
      <c r="AG48" s="123">
        <v>43.608652903617383</v>
      </c>
      <c r="AH48" s="123">
        <v>45.200825018607205</v>
      </c>
      <c r="AI48" s="123">
        <v>22.125272380500729</v>
      </c>
      <c r="AJ48" s="123">
        <v>40.234305262897877</v>
      </c>
      <c r="AK48" s="123">
        <v>35.888580168614602</v>
      </c>
      <c r="AL48" s="123">
        <v>37.686628888450322</v>
      </c>
      <c r="AM48" s="114">
        <v>35.603741381870144</v>
      </c>
      <c r="AN48" s="114">
        <v>36.402099020118335</v>
      </c>
      <c r="AO48" s="123"/>
      <c r="AP48" s="123"/>
      <c r="AQ48" s="123"/>
      <c r="AR48" s="123"/>
      <c r="AS48" s="124">
        <f>AVERAGE(Table57[[#This Row],[Jan]:[Dec]])</f>
        <v>37.093763128084568</v>
      </c>
      <c r="AU48" s="119" t="s">
        <v>508</v>
      </c>
      <c r="AV48" s="123">
        <f>IF(Table57[[#This Row],[Jan]]=0, "Missing",Table57[[#This Row],[Jan]])</f>
        <v>43.608652903617383</v>
      </c>
      <c r="AW48" s="123">
        <f>IF(Table57[[#This Row],[Feb]]=0, "Missing",Table57[[#This Row],[Feb]])</f>
        <v>45.200825018607205</v>
      </c>
      <c r="AX48" s="123">
        <f>IF(Table57[[#This Row],[Mar]]=0, "Missing",Table57[[#This Row],[Mar]])</f>
        <v>22.125272380500729</v>
      </c>
      <c r="AY48" s="123">
        <f>IF(Table57[[#This Row],[Apr]]=0, "Missing",Table57[[#This Row],[Apr]])</f>
        <v>40.234305262897877</v>
      </c>
      <c r="AZ48" s="123">
        <f>IF(Table57[[#This Row],[May]]=0, "Missing",Table57[[#This Row],[May]])</f>
        <v>35.888580168614602</v>
      </c>
      <c r="BA48" s="123">
        <f>IF(Table57[[#This Row],[Jun]]=0, "Missing",Table57[[#This Row],[Jun]])</f>
        <v>37.686628888450322</v>
      </c>
      <c r="BB48" s="123">
        <f>IF(Table57[[#This Row],[Jul]]=0, "Missing",Table57[[#This Row],[Jul]])</f>
        <v>35.603741381870144</v>
      </c>
      <c r="BC48" s="123">
        <f>IF(Table57[[#This Row],[Aug]]=0, "Missing",Table57[[#This Row],[Aug]])</f>
        <v>36.402099020118335</v>
      </c>
      <c r="BD48" s="123"/>
      <c r="BE48" s="123"/>
      <c r="BF48" s="123"/>
      <c r="BG48" s="124"/>
      <c r="BH48" s="124">
        <f>AVERAGE(Table598[[#This Row],[Jan]:[Aug]])</f>
        <v>37.093763128084568</v>
      </c>
      <c r="BI48" s="133"/>
      <c r="BJ48">
        <v>17.468679999999999</v>
      </c>
    </row>
    <row r="49" spans="3:62">
      <c r="C49" t="s">
        <v>151</v>
      </c>
      <c r="D49" t="s">
        <v>162</v>
      </c>
      <c r="E49" t="str">
        <f>Table825[[#This Row],[Site ID]]&amp;" - "&amp;Table825[[#This Row],[Site Name]]</f>
        <v>TP(C) - The Point (C)</v>
      </c>
      <c r="F49">
        <v>2139284</v>
      </c>
      <c r="G49" t="s">
        <v>17</v>
      </c>
      <c r="H49" s="116">
        <v>44930</v>
      </c>
      <c r="I49" s="116">
        <v>44958</v>
      </c>
      <c r="J49">
        <v>670.61666666669771</v>
      </c>
      <c r="K49">
        <v>25.174281879860654</v>
      </c>
      <c r="L49">
        <v>13.138978016628734</v>
      </c>
      <c r="M49">
        <v>1.2270000000000001</v>
      </c>
      <c r="T49" s="111" t="s">
        <v>509</v>
      </c>
      <c r="U49" s="114">
        <v>32.823758169931239</v>
      </c>
      <c r="V49" s="114">
        <v>31.5710916987201</v>
      </c>
      <c r="W49" s="114">
        <v>25.227612708379336</v>
      </c>
      <c r="X49" s="114">
        <v>24.35281606345918</v>
      </c>
      <c r="Y49" s="114">
        <v>17.718446616431621</v>
      </c>
      <c r="Z49" s="114">
        <v>18.810600356648379</v>
      </c>
      <c r="AA49" s="114">
        <v>18.672002380831266</v>
      </c>
      <c r="AB49" s="114">
        <v>26.24946681477719</v>
      </c>
      <c r="AC49" s="114">
        <v>27.161846176727941</v>
      </c>
      <c r="AD49" s="114">
        <v>28.500785714285712</v>
      </c>
      <c r="AE49" s="114">
        <v>29.691321728428822</v>
      </c>
      <c r="AF49" s="119" t="s">
        <v>509</v>
      </c>
      <c r="AG49" s="123">
        <v>32.823758169931239</v>
      </c>
      <c r="AH49" s="123">
        <v>31.5710916987201</v>
      </c>
      <c r="AI49" s="123">
        <v>25.227612708379336</v>
      </c>
      <c r="AJ49" s="123">
        <v>24.35281606345918</v>
      </c>
      <c r="AK49" s="123">
        <v>17.718446616431621</v>
      </c>
      <c r="AL49" s="123">
        <v>18.810600356648379</v>
      </c>
      <c r="AM49" s="114">
        <v>18.672002380831266</v>
      </c>
      <c r="AN49" s="114">
        <v>26.24946681477719</v>
      </c>
      <c r="AO49" s="123"/>
      <c r="AP49" s="123"/>
      <c r="AQ49" s="123"/>
      <c r="AR49" s="123"/>
      <c r="AS49" s="124">
        <f>AVERAGE(Table57[[#This Row],[Jan]:[Dec]])</f>
        <v>24.428224351147286</v>
      </c>
      <c r="AU49" s="119" t="s">
        <v>509</v>
      </c>
      <c r="AV49" s="123">
        <f>IF(Table57[[#This Row],[Jan]]=0, "Missing",Table57[[#This Row],[Jan]])</f>
        <v>32.823758169931239</v>
      </c>
      <c r="AW49" s="123">
        <f>IF(Table57[[#This Row],[Feb]]=0, "Missing",Table57[[#This Row],[Feb]])</f>
        <v>31.5710916987201</v>
      </c>
      <c r="AX49" s="123">
        <f>IF(Table57[[#This Row],[Mar]]=0, "Missing",Table57[[#This Row],[Mar]])</f>
        <v>25.227612708379336</v>
      </c>
      <c r="AY49" s="123">
        <f>IF(Table57[[#This Row],[Apr]]=0, "Missing",Table57[[#This Row],[Apr]])</f>
        <v>24.35281606345918</v>
      </c>
      <c r="AZ49" s="123">
        <f>IF(Table57[[#This Row],[May]]=0, "Missing",Table57[[#This Row],[May]])</f>
        <v>17.718446616431621</v>
      </c>
      <c r="BA49" s="123">
        <f>IF(Table57[[#This Row],[Jun]]=0, "Missing",Table57[[#This Row],[Jun]])</f>
        <v>18.810600356648379</v>
      </c>
      <c r="BB49" s="123">
        <f>IF(Table57[[#This Row],[Jul]]=0, "Missing",Table57[[#This Row],[Jul]])</f>
        <v>18.672002380831266</v>
      </c>
      <c r="BC49" s="123">
        <f>IF(Table57[[#This Row],[Aug]]=0, "Missing",Table57[[#This Row],[Aug]])</f>
        <v>26.24946681477719</v>
      </c>
      <c r="BD49" s="123"/>
      <c r="BE49" s="123"/>
      <c r="BF49" s="123"/>
      <c r="BG49" s="124"/>
      <c r="BH49" s="124">
        <f>AVERAGE(Table598[[#This Row],[Jan]:[Aug]])</f>
        <v>24.428224351147286</v>
      </c>
      <c r="BI49" s="133"/>
      <c r="BJ49">
        <v>17.468679999999999</v>
      </c>
    </row>
    <row r="50" spans="3:62">
      <c r="C50" t="s">
        <v>165</v>
      </c>
      <c r="D50" t="s">
        <v>124</v>
      </c>
      <c r="E50" t="str">
        <f>Table825[[#This Row],[Site ID]]&amp;" - "&amp;Table825[[#This Row],[Site Name]]</f>
        <v>LRPR - leigh road/Pluto Road</v>
      </c>
      <c r="F50">
        <v>2139285</v>
      </c>
      <c r="G50" t="s">
        <v>17</v>
      </c>
      <c r="H50" s="116">
        <v>44930</v>
      </c>
      <c r="I50" s="116">
        <v>44958</v>
      </c>
      <c r="J50">
        <v>670.59999999997672</v>
      </c>
      <c r="K50">
        <v>31.555833581868082</v>
      </c>
      <c r="L50">
        <v>16.469641744190024</v>
      </c>
      <c r="M50">
        <v>1.538</v>
      </c>
      <c r="T50" s="111" t="s">
        <v>510</v>
      </c>
      <c r="U50" s="114">
        <v>22.26198334782827</v>
      </c>
      <c r="V50" s="114">
        <v>20.459656845755077</v>
      </c>
      <c r="W50" s="114">
        <v>20.989975330257607</v>
      </c>
      <c r="X50" s="114">
        <v>22.32959315730368</v>
      </c>
      <c r="Y50" s="114">
        <v>14.738849103588647</v>
      </c>
      <c r="Z50" s="114">
        <v>15.763424392172002</v>
      </c>
      <c r="AA50" s="114">
        <v>13.560684393637779</v>
      </c>
      <c r="AB50" s="114">
        <v>16.918348591057644</v>
      </c>
      <c r="AC50" s="114">
        <v>25.008321380881245</v>
      </c>
      <c r="AD50" s="114">
        <v>25.306732142857143</v>
      </c>
      <c r="AE50" s="114">
        <v>21.300144947627352</v>
      </c>
      <c r="AF50" s="119" t="s">
        <v>510</v>
      </c>
      <c r="AG50" s="123">
        <v>22.26198334782827</v>
      </c>
      <c r="AH50" s="123">
        <v>20.459656845755077</v>
      </c>
      <c r="AI50" s="123">
        <v>20.989975330257607</v>
      </c>
      <c r="AJ50" s="123">
        <v>22.32959315730368</v>
      </c>
      <c r="AK50" s="123">
        <v>14.738849103588647</v>
      </c>
      <c r="AL50" s="123">
        <v>15.763424392172002</v>
      </c>
      <c r="AM50" s="114">
        <v>13.560684393637779</v>
      </c>
      <c r="AN50" s="114">
        <v>16.918348591057644</v>
      </c>
      <c r="AO50" s="123"/>
      <c r="AP50" s="123"/>
      <c r="AQ50" s="123"/>
      <c r="AR50" s="123"/>
      <c r="AS50" s="124">
        <f>AVERAGE(Table57[[#This Row],[Jan]:[Dec]])</f>
        <v>18.37781439520009</v>
      </c>
      <c r="AU50" s="119" t="s">
        <v>510</v>
      </c>
      <c r="AV50" s="123">
        <f>IF(Table57[[#This Row],[Jan]]=0, "Missing",Table57[[#This Row],[Jan]])</f>
        <v>22.26198334782827</v>
      </c>
      <c r="AW50" s="123">
        <f>IF(Table57[[#This Row],[Feb]]=0, "Missing",Table57[[#This Row],[Feb]])</f>
        <v>20.459656845755077</v>
      </c>
      <c r="AX50" s="123">
        <f>IF(Table57[[#This Row],[Mar]]=0, "Missing",Table57[[#This Row],[Mar]])</f>
        <v>20.989975330257607</v>
      </c>
      <c r="AY50" s="123">
        <f>IF(Table57[[#This Row],[Apr]]=0, "Missing",Table57[[#This Row],[Apr]])</f>
        <v>22.32959315730368</v>
      </c>
      <c r="AZ50" s="123">
        <f>IF(Table57[[#This Row],[May]]=0, "Missing",Table57[[#This Row],[May]])</f>
        <v>14.738849103588647</v>
      </c>
      <c r="BA50" s="123">
        <f>IF(Table57[[#This Row],[Jun]]=0, "Missing",Table57[[#This Row],[Jun]])</f>
        <v>15.763424392172002</v>
      </c>
      <c r="BB50" s="123">
        <f>IF(Table57[[#This Row],[Jul]]=0, "Missing",Table57[[#This Row],[Jul]])</f>
        <v>13.560684393637779</v>
      </c>
      <c r="BC50" s="123">
        <f>IF(Table57[[#This Row],[Aug]]=0, "Missing",Table57[[#This Row],[Aug]])</f>
        <v>16.918348591057644</v>
      </c>
      <c r="BD50" s="123"/>
      <c r="BE50" s="123"/>
      <c r="BF50" s="123"/>
      <c r="BG50" s="124"/>
      <c r="BH50" s="124">
        <f>AVERAGE(Table598[[#This Row],[Jan]:[Aug]])</f>
        <v>18.37781439520009</v>
      </c>
      <c r="BI50" s="133"/>
      <c r="BJ50" s="144">
        <v>18.209669999999999</v>
      </c>
    </row>
    <row r="51" spans="3:62">
      <c r="C51" t="s">
        <v>158</v>
      </c>
      <c r="D51" t="s">
        <v>143</v>
      </c>
      <c r="E51" t="str">
        <f>Table825[[#This Row],[Site ID]]&amp;" - "&amp;Table825[[#This Row],[Site Name]]</f>
        <v>OX - Oxburgh Close</v>
      </c>
      <c r="F51">
        <v>2139286</v>
      </c>
      <c r="G51" t="s">
        <v>17</v>
      </c>
      <c r="H51" s="116">
        <v>44930</v>
      </c>
      <c r="I51" s="116">
        <v>44958</v>
      </c>
      <c r="J51">
        <v>670.58333333325572</v>
      </c>
      <c r="K51">
        <v>21.071941841682566</v>
      </c>
      <c r="L51">
        <v>10.997881963299879</v>
      </c>
      <c r="M51">
        <v>1.0269999999999999</v>
      </c>
      <c r="T51" s="111" t="s">
        <v>511</v>
      </c>
      <c r="U51" s="114">
        <v>20.969352056664047</v>
      </c>
      <c r="V51" s="114">
        <v>23.218951225552214</v>
      </c>
      <c r="W51" s="114">
        <v>20.875006764285928</v>
      </c>
      <c r="X51" s="114">
        <v>22.657066567499172</v>
      </c>
      <c r="Y51" s="114">
        <v>14.122160856572888</v>
      </c>
      <c r="Z51" s="114">
        <v>16.595654872504063</v>
      </c>
      <c r="AA51" s="114">
        <v>13.232437872763038</v>
      </c>
      <c r="AB51" s="114">
        <v>17.639673530990127</v>
      </c>
      <c r="AC51" s="114">
        <v>24.518362431371912</v>
      </c>
      <c r="AD51" s="114">
        <v>23.975876488095238</v>
      </c>
      <c r="AE51" s="114">
        <v>21.790123559459676</v>
      </c>
      <c r="AF51" s="119" t="s">
        <v>511</v>
      </c>
      <c r="AG51" s="123">
        <v>20.969352056664047</v>
      </c>
      <c r="AH51" s="123">
        <v>23.218951225552214</v>
      </c>
      <c r="AI51" s="123">
        <v>20.875006764285928</v>
      </c>
      <c r="AJ51" s="123">
        <v>22.657066567499172</v>
      </c>
      <c r="AK51" s="123">
        <v>14.122160856572888</v>
      </c>
      <c r="AL51" s="123">
        <v>16.595654872504063</v>
      </c>
      <c r="AM51" s="114">
        <v>13.232437872763038</v>
      </c>
      <c r="AN51" s="114">
        <v>17.639673530990127</v>
      </c>
      <c r="AO51" s="123"/>
      <c r="AP51" s="123"/>
      <c r="AQ51" s="123"/>
      <c r="AR51" s="123"/>
      <c r="AS51" s="124">
        <f>AVERAGE(Table57[[#This Row],[Jan]:[Dec]])</f>
        <v>18.663787968353933</v>
      </c>
      <c r="AU51" s="119" t="s">
        <v>511</v>
      </c>
      <c r="AV51" s="123">
        <f>IF(Table57[[#This Row],[Jan]]=0, "Missing",Table57[[#This Row],[Jan]])</f>
        <v>20.969352056664047</v>
      </c>
      <c r="AW51" s="123">
        <f>IF(Table57[[#This Row],[Feb]]=0, "Missing",Table57[[#This Row],[Feb]])</f>
        <v>23.218951225552214</v>
      </c>
      <c r="AX51" s="123">
        <f>IF(Table57[[#This Row],[Mar]]=0, "Missing",Table57[[#This Row],[Mar]])</f>
        <v>20.875006764285928</v>
      </c>
      <c r="AY51" s="123">
        <f>IF(Table57[[#This Row],[Apr]]=0, "Missing",Table57[[#This Row],[Apr]])</f>
        <v>22.657066567499172</v>
      </c>
      <c r="AZ51" s="123">
        <f>IF(Table57[[#This Row],[May]]=0, "Missing",Table57[[#This Row],[May]])</f>
        <v>14.122160856572888</v>
      </c>
      <c r="BA51" s="123">
        <f>IF(Table57[[#This Row],[Jun]]=0, "Missing",Table57[[#This Row],[Jun]])</f>
        <v>16.595654872504063</v>
      </c>
      <c r="BB51" s="123">
        <f>IF(Table57[[#This Row],[Jul]]=0, "Missing",Table57[[#This Row],[Jul]])</f>
        <v>13.232437872763038</v>
      </c>
      <c r="BC51" s="123">
        <f>IF(Table57[[#This Row],[Aug]]=0, "Missing",Table57[[#This Row],[Aug]])</f>
        <v>17.639673530990127</v>
      </c>
      <c r="BD51" s="123"/>
      <c r="BE51" s="123"/>
      <c r="BF51" s="123"/>
      <c r="BG51" s="124"/>
      <c r="BH51" s="124">
        <f>AVERAGE(Table598[[#This Row],[Jan]:[Aug]])</f>
        <v>18.663787968353933</v>
      </c>
      <c r="BI51" s="133"/>
      <c r="BJ51" s="144">
        <v>18.209669999999999</v>
      </c>
    </row>
    <row r="52" spans="3:62">
      <c r="C52" t="s">
        <v>161</v>
      </c>
      <c r="D52" t="s">
        <v>95</v>
      </c>
      <c r="E52" t="str">
        <f>Table825[[#This Row],[Site ID]]&amp;" - "&amp;Table825[[#This Row],[Site Name]]</f>
        <v>HG - Hadleigh Gardens</v>
      </c>
      <c r="F52">
        <v>2139287</v>
      </c>
      <c r="G52" t="s">
        <v>17</v>
      </c>
      <c r="H52" s="116">
        <v>44930</v>
      </c>
      <c r="I52" s="116">
        <v>44958</v>
      </c>
      <c r="J52">
        <v>670.54999999998836</v>
      </c>
      <c r="K52">
        <v>22.201533069868407</v>
      </c>
      <c r="L52">
        <v>11.587438971747604</v>
      </c>
      <c r="M52">
        <v>1.0820000000000001</v>
      </c>
      <c r="T52" s="111" t="s">
        <v>512</v>
      </c>
      <c r="U52" s="114">
        <v>21.728516465766152</v>
      </c>
      <c r="V52" s="114">
        <v>24.240912106958564</v>
      </c>
      <c r="W52" s="114">
        <v>20.250891691864037</v>
      </c>
      <c r="X52" s="114">
        <v>0.6344797322425243</v>
      </c>
      <c r="Y52" s="114">
        <v>35.665136952189172</v>
      </c>
      <c r="Z52" s="114">
        <v>15.779742636884396</v>
      </c>
      <c r="AA52" s="114">
        <v>13.088830019880337</v>
      </c>
      <c r="AB52" s="114">
        <v>16.574079869731428</v>
      </c>
      <c r="AC52" s="114">
        <v>24.17130817548032</v>
      </c>
      <c r="AD52" s="114">
        <v>24.139674107142859</v>
      </c>
      <c r="AE52" s="114">
        <v>21.447267974889709</v>
      </c>
      <c r="AF52" s="119" t="s">
        <v>512</v>
      </c>
      <c r="AG52" s="123">
        <v>21.728516465766152</v>
      </c>
      <c r="AH52" s="123">
        <v>24.240912106958564</v>
      </c>
      <c r="AI52" s="123">
        <v>20.250891691864037</v>
      </c>
      <c r="AJ52" s="123">
        <v>0.6344797322425243</v>
      </c>
      <c r="AK52" s="123">
        <v>35.665136952189172</v>
      </c>
      <c r="AL52" s="123">
        <v>15.779742636884396</v>
      </c>
      <c r="AM52" s="114">
        <v>13.088830019880337</v>
      </c>
      <c r="AN52" s="114">
        <v>16.574079869731428</v>
      </c>
      <c r="AO52" s="123"/>
      <c r="AP52" s="123"/>
      <c r="AQ52" s="123"/>
      <c r="AR52" s="123"/>
      <c r="AS52" s="124">
        <f>AVERAGE(Table57[[#This Row],[Jan]:[Dec]])</f>
        <v>18.495323684439576</v>
      </c>
      <c r="AU52" s="119" t="s">
        <v>512</v>
      </c>
      <c r="AV52" s="123">
        <f>IF(Table57[[#This Row],[Jan]]=0, "Missing",Table57[[#This Row],[Jan]])</f>
        <v>21.728516465766152</v>
      </c>
      <c r="AW52" s="123">
        <f>IF(Table57[[#This Row],[Feb]]=0, "Missing",Table57[[#This Row],[Feb]])</f>
        <v>24.240912106958564</v>
      </c>
      <c r="AX52" s="123">
        <f>IF(Table57[[#This Row],[Mar]]=0, "Missing",Table57[[#This Row],[Mar]])</f>
        <v>20.250891691864037</v>
      </c>
      <c r="AY52" s="123">
        <f>IF(Table57[[#This Row],[Apr]]=0, "Missing",Table57[[#This Row],[Apr]])</f>
        <v>0.6344797322425243</v>
      </c>
      <c r="AZ52" s="123">
        <f>IF(Table57[[#This Row],[May]]=0, "Missing",Table57[[#This Row],[May]])</f>
        <v>35.665136952189172</v>
      </c>
      <c r="BA52" s="123">
        <f>IF(Table57[[#This Row],[Jun]]=0, "Missing",Table57[[#This Row],[Jun]])</f>
        <v>15.779742636884396</v>
      </c>
      <c r="BB52" s="123">
        <f>IF(Table57[[#This Row],[Jul]]=0, "Missing",Table57[[#This Row],[Jul]])</f>
        <v>13.088830019880337</v>
      </c>
      <c r="BC52" s="123">
        <f>IF(Table57[[#This Row],[Aug]]=0, "Missing",Table57[[#This Row],[Aug]])</f>
        <v>16.574079869731428</v>
      </c>
      <c r="BD52" s="123"/>
      <c r="BE52" s="123"/>
      <c r="BF52" s="123"/>
      <c r="BG52" s="124"/>
      <c r="BH52" s="124">
        <f>AVERAGE(Table598[[#This Row],[Jan]:[Aug]])</f>
        <v>18.495323684439576</v>
      </c>
      <c r="BI52" s="132">
        <f>AVERAGE(AV52:AX52,AZ52)</f>
        <v>25.471364304194481</v>
      </c>
      <c r="BJ52" s="144">
        <v>18.209669999999999</v>
      </c>
    </row>
    <row r="53" spans="3:62">
      <c r="C53" t="s">
        <v>164</v>
      </c>
      <c r="D53" t="s">
        <v>175</v>
      </c>
      <c r="E53" t="str">
        <f>Table825[[#This Row],[Site ID]]&amp;" - "&amp;Table825[[#This Row],[Site Name]]</f>
        <v>WA - Woodside Avenue</v>
      </c>
      <c r="F53">
        <v>2139288</v>
      </c>
      <c r="G53" t="s">
        <v>17</v>
      </c>
      <c r="H53" s="116">
        <v>44930</v>
      </c>
      <c r="I53" s="116">
        <v>44958</v>
      </c>
      <c r="J53">
        <v>670.54999999998836</v>
      </c>
      <c r="K53">
        <v>39.211764969055935</v>
      </c>
      <c r="L53">
        <v>20.465430568400802</v>
      </c>
      <c r="M53">
        <v>1.911</v>
      </c>
      <c r="T53" s="111" t="s">
        <v>513</v>
      </c>
      <c r="U53" s="114">
        <v>48.697526649264752</v>
      </c>
      <c r="V53" s="114"/>
      <c r="W53" s="114">
        <v>49.586273128804372</v>
      </c>
      <c r="X53" s="114"/>
      <c r="Y53" s="114">
        <v>34.651942113890925</v>
      </c>
      <c r="Z53" s="114">
        <v>37.193690890398244</v>
      </c>
      <c r="AA53" s="114">
        <v>38.443963023709244</v>
      </c>
      <c r="AB53" s="114">
        <v>32.350338666773141</v>
      </c>
      <c r="AC53" s="114">
        <v>42.895806012612901</v>
      </c>
      <c r="AD53" s="114">
        <v>44.819123511904763</v>
      </c>
      <c r="AE53" s="114">
        <v>34.62912382159103</v>
      </c>
      <c r="AF53" s="119" t="s">
        <v>513</v>
      </c>
      <c r="AG53" s="123">
        <v>48.697526649264752</v>
      </c>
      <c r="AH53" s="123"/>
      <c r="AI53" s="123">
        <v>49.586273128804372</v>
      </c>
      <c r="AJ53" s="123"/>
      <c r="AK53" s="123">
        <v>34.651942113890925</v>
      </c>
      <c r="AL53" s="123">
        <v>37.193690890398244</v>
      </c>
      <c r="AM53" s="114">
        <v>38.443963023709244</v>
      </c>
      <c r="AN53" s="114">
        <v>32.350338666773141</v>
      </c>
      <c r="AO53" s="123"/>
      <c r="AP53" s="123"/>
      <c r="AQ53" s="123"/>
      <c r="AR53" s="123"/>
      <c r="AS53" s="124">
        <f>AVERAGE(Table57[[#This Row],[Jan]:[Dec]])</f>
        <v>40.153955745473446</v>
      </c>
      <c r="AU53" s="119" t="s">
        <v>513</v>
      </c>
      <c r="AV53" s="123">
        <f>IF(Table57[[#This Row],[Jan]]=0, "Missing",Table57[[#This Row],[Jan]])</f>
        <v>48.697526649264752</v>
      </c>
      <c r="AW53" s="123" t="str">
        <f>IF(Table57[[#This Row],[Feb]]=0, "Missing",Table57[[#This Row],[Feb]])</f>
        <v>Missing</v>
      </c>
      <c r="AX53" s="123">
        <f>IF(Table57[[#This Row],[Mar]]=0, "Missing",Table57[[#This Row],[Mar]])</f>
        <v>49.586273128804372</v>
      </c>
      <c r="AY53" s="123" t="str">
        <f>IF(Table57[[#This Row],[Apr]]=0, "Missing",Table57[[#This Row],[Apr]])</f>
        <v>Missing</v>
      </c>
      <c r="AZ53" s="123">
        <f>IF(Table57[[#This Row],[May]]=0, "Missing",Table57[[#This Row],[May]])</f>
        <v>34.651942113890925</v>
      </c>
      <c r="BA53" s="123">
        <f>IF(Table57[[#This Row],[Jun]]=0, "Missing",Table57[[#This Row],[Jun]])</f>
        <v>37.193690890398244</v>
      </c>
      <c r="BB53" s="123">
        <f>IF(Table57[[#This Row],[Jul]]=0, "Missing",Table57[[#This Row],[Jul]])</f>
        <v>38.443963023709244</v>
      </c>
      <c r="BC53" s="123">
        <f>IF(Table57[[#This Row],[Aug]]=0, "Missing",Table57[[#This Row],[Aug]])</f>
        <v>32.350338666773141</v>
      </c>
      <c r="BD53" s="123"/>
      <c r="BE53" s="123"/>
      <c r="BF53" s="123"/>
      <c r="BG53" s="124"/>
      <c r="BH53" s="124">
        <f>AVERAGE(Table598[[#This Row],[Jan]:[Aug]])</f>
        <v>40.153955745473446</v>
      </c>
      <c r="BI53" s="132"/>
      <c r="BJ53" s="144">
        <v>15.11342</v>
      </c>
    </row>
    <row r="54" spans="3:62">
      <c r="C54" t="s">
        <v>168</v>
      </c>
      <c r="D54" t="s">
        <v>42</v>
      </c>
      <c r="E54" t="str">
        <f>Table825[[#This Row],[Site ID]]&amp;" - "&amp;Table825[[#This Row],[Site Name]]</f>
        <v>BEL - Belmont Road</v>
      </c>
      <c r="F54">
        <v>2139289</v>
      </c>
      <c r="G54" t="s">
        <v>17</v>
      </c>
      <c r="H54" s="116">
        <v>44930</v>
      </c>
      <c r="I54" s="116">
        <v>44958</v>
      </c>
      <c r="J54">
        <v>670.56666666670935</v>
      </c>
      <c r="K54">
        <v>23.267941541977937</v>
      </c>
      <c r="L54">
        <v>12.144019593934205</v>
      </c>
      <c r="M54">
        <v>1.1339999999999999</v>
      </c>
      <c r="T54" s="111" t="s">
        <v>514</v>
      </c>
      <c r="U54" s="114">
        <v>44.698108685927373</v>
      </c>
      <c r="V54" s="114">
        <v>45.5284318918835</v>
      </c>
      <c r="W54" s="114">
        <v>39.707897595036016</v>
      </c>
      <c r="X54" s="114">
        <v>39.211052331491523</v>
      </c>
      <c r="Y54" s="114">
        <v>35.355912452374255</v>
      </c>
      <c r="Z54" s="114">
        <v>34.092856634507207</v>
      </c>
      <c r="AA54" s="114">
        <v>31.547992844009524</v>
      </c>
      <c r="AB54" s="114">
        <v>34.608577896931791</v>
      </c>
      <c r="AC54" s="114">
        <v>41.28720949790592</v>
      </c>
      <c r="AD54" s="114">
        <v>40.53991071428571</v>
      </c>
      <c r="AE54" s="114">
        <v>34.759234745410737</v>
      </c>
      <c r="AF54" s="119" t="s">
        <v>514</v>
      </c>
      <c r="AG54" s="123">
        <v>44.698108685927373</v>
      </c>
      <c r="AH54" s="123">
        <v>45.5284318918835</v>
      </c>
      <c r="AI54" s="123">
        <v>39.707897595036016</v>
      </c>
      <c r="AJ54" s="123">
        <v>39.211052331491523</v>
      </c>
      <c r="AK54" s="123">
        <v>35.355912452374255</v>
      </c>
      <c r="AL54" s="123">
        <v>34.092856634507207</v>
      </c>
      <c r="AM54" s="114">
        <v>31.547992844009524</v>
      </c>
      <c r="AN54" s="114">
        <v>34.608577896931791</v>
      </c>
      <c r="AO54" s="123"/>
      <c r="AP54" s="123"/>
      <c r="AQ54" s="123"/>
      <c r="AR54" s="123"/>
      <c r="AS54" s="124">
        <f>AVERAGE(Table57[[#This Row],[Jan]:[Dec]])</f>
        <v>38.093853791520147</v>
      </c>
      <c r="AU54" s="119" t="s">
        <v>514</v>
      </c>
      <c r="AV54" s="123">
        <f>IF(Table57[[#This Row],[Jan]]=0, "Missing",Table57[[#This Row],[Jan]])</f>
        <v>44.698108685927373</v>
      </c>
      <c r="AW54" s="123">
        <f>IF(Table57[[#This Row],[Feb]]=0, "Missing",Table57[[#This Row],[Feb]])</f>
        <v>45.5284318918835</v>
      </c>
      <c r="AX54" s="123">
        <f>IF(Table57[[#This Row],[Mar]]=0, "Missing",Table57[[#This Row],[Mar]])</f>
        <v>39.707897595036016</v>
      </c>
      <c r="AY54" s="123">
        <f>IF(Table57[[#This Row],[Apr]]=0, "Missing",Table57[[#This Row],[Apr]])</f>
        <v>39.211052331491523</v>
      </c>
      <c r="AZ54" s="123">
        <f>IF(Table57[[#This Row],[May]]=0, "Missing",Table57[[#This Row],[May]])</f>
        <v>35.355912452374255</v>
      </c>
      <c r="BA54" s="123">
        <f>IF(Table57[[#This Row],[Jun]]=0, "Missing",Table57[[#This Row],[Jun]])</f>
        <v>34.092856634507207</v>
      </c>
      <c r="BB54" s="123">
        <f>IF(Table57[[#This Row],[Jul]]=0, "Missing",Table57[[#This Row],[Jul]])</f>
        <v>31.547992844009524</v>
      </c>
      <c r="BC54" s="123">
        <f>IF(Table57[[#This Row],[Aug]]=0, "Missing",Table57[[#This Row],[Aug]])</f>
        <v>34.608577896931791</v>
      </c>
      <c r="BD54" s="123"/>
      <c r="BE54" s="123"/>
      <c r="BF54" s="123"/>
      <c r="BG54" s="124"/>
      <c r="BH54" s="124">
        <f>AVERAGE(Table598[[#This Row],[Jan]:[Aug]])</f>
        <v>38.093853791520147</v>
      </c>
      <c r="BI54" s="133"/>
      <c r="BJ54" s="144">
        <v>15.11342</v>
      </c>
    </row>
    <row r="55" spans="3:62">
      <c r="C55" t="s">
        <v>171</v>
      </c>
      <c r="D55" t="s">
        <v>120</v>
      </c>
      <c r="E55" t="str">
        <f>Table825[[#This Row],[Site ID]]&amp;" - "&amp;Table825[[#This Row],[Site Name]]</f>
        <v>LR13 - Leigh Road/J13</v>
      </c>
      <c r="F55">
        <v>2139290</v>
      </c>
      <c r="G55" t="s">
        <v>17</v>
      </c>
      <c r="H55" s="116">
        <v>44930</v>
      </c>
      <c r="I55" s="116">
        <v>44958</v>
      </c>
      <c r="J55">
        <v>670.59999999997672</v>
      </c>
      <c r="K55">
        <v>36.603125559201985</v>
      </c>
      <c r="L55">
        <v>19.103927744886214</v>
      </c>
      <c r="M55">
        <v>1.784</v>
      </c>
      <c r="T55" s="111" t="s">
        <v>515</v>
      </c>
      <c r="U55" s="114">
        <v>35.53798478899143</v>
      </c>
      <c r="V55" s="114">
        <v>40.774981050755663</v>
      </c>
      <c r="W55" s="114">
        <v>34.904401885324674</v>
      </c>
      <c r="X55" s="114">
        <v>34.462342990378218</v>
      </c>
      <c r="Y55" s="114">
        <v>27.389238389169471</v>
      </c>
      <c r="Z55" s="114">
        <v>32.15647652001681</v>
      </c>
      <c r="AA55" s="114">
        <v>28.611172393235943</v>
      </c>
      <c r="AB55" s="114">
        <v>27.027924236102852</v>
      </c>
      <c r="AC55" s="114">
        <v>36.757829119873563</v>
      </c>
      <c r="AD55" s="114">
        <v>37.591553571428577</v>
      </c>
      <c r="AE55" s="114">
        <v>32.695300897048824</v>
      </c>
      <c r="AF55" s="119" t="s">
        <v>515</v>
      </c>
      <c r="AG55" s="123">
        <v>35.53798478899143</v>
      </c>
      <c r="AH55" s="123">
        <v>40.774981050755663</v>
      </c>
      <c r="AI55" s="123">
        <v>34.904401885324674</v>
      </c>
      <c r="AJ55" s="123">
        <v>34.462342990378218</v>
      </c>
      <c r="AK55" s="123">
        <v>27.389238389169471</v>
      </c>
      <c r="AL55" s="123">
        <v>32.15647652001681</v>
      </c>
      <c r="AM55" s="114">
        <v>28.611172393235943</v>
      </c>
      <c r="AN55" s="114">
        <v>27.027924236102852</v>
      </c>
      <c r="AO55" s="123"/>
      <c r="AP55" s="123"/>
      <c r="AQ55" s="123"/>
      <c r="AR55" s="123"/>
      <c r="AS55" s="124">
        <f>AVERAGE(Table57[[#This Row],[Jan]:[Dec]])</f>
        <v>32.608065281746882</v>
      </c>
      <c r="AU55" s="119" t="s">
        <v>515</v>
      </c>
      <c r="AV55" s="123">
        <f>IF(Table57[[#This Row],[Jan]]=0, "Missing",Table57[[#This Row],[Jan]])</f>
        <v>35.53798478899143</v>
      </c>
      <c r="AW55" s="123">
        <f>IF(Table57[[#This Row],[Feb]]=0, "Missing",Table57[[#This Row],[Feb]])</f>
        <v>40.774981050755663</v>
      </c>
      <c r="AX55" s="123">
        <f>IF(Table57[[#This Row],[Mar]]=0, "Missing",Table57[[#This Row],[Mar]])</f>
        <v>34.904401885324674</v>
      </c>
      <c r="AY55" s="123">
        <f>IF(Table57[[#This Row],[Apr]]=0, "Missing",Table57[[#This Row],[Apr]])</f>
        <v>34.462342990378218</v>
      </c>
      <c r="AZ55" s="123">
        <f>IF(Table57[[#This Row],[May]]=0, "Missing",Table57[[#This Row],[May]])</f>
        <v>27.389238389169471</v>
      </c>
      <c r="BA55" s="123">
        <f>IF(Table57[[#This Row],[Jun]]=0, "Missing",Table57[[#This Row],[Jun]])</f>
        <v>32.15647652001681</v>
      </c>
      <c r="BB55" s="123">
        <f>IF(Table57[[#This Row],[Jul]]=0, "Missing",Table57[[#This Row],[Jul]])</f>
        <v>28.611172393235943</v>
      </c>
      <c r="BC55" s="123">
        <f>IF(Table57[[#This Row],[Aug]]=0, "Missing",Table57[[#This Row],[Aug]])</f>
        <v>27.027924236102852</v>
      </c>
      <c r="BD55" s="123"/>
      <c r="BE55" s="123"/>
      <c r="BF55" s="123"/>
      <c r="BG55" s="124"/>
      <c r="BH55" s="124">
        <f>AVERAGE(Table598[[#This Row],[Jan]:[Aug]])</f>
        <v>32.608065281746882</v>
      </c>
      <c r="BI55" s="133"/>
      <c r="BJ55" s="144">
        <v>15.11342</v>
      </c>
    </row>
    <row r="56" spans="3:62">
      <c r="C56" t="s">
        <v>174</v>
      </c>
      <c r="D56" t="s">
        <v>167</v>
      </c>
      <c r="E56" t="str">
        <f>Table825[[#This Row],[Site ID]]&amp;" - "&amp;Table825[[#This Row],[Site Name]]</f>
        <v>SC(A) - Steele Close (A)</v>
      </c>
      <c r="F56">
        <v>2139291</v>
      </c>
      <c r="G56" t="s">
        <v>17</v>
      </c>
      <c r="H56" s="116">
        <v>44930</v>
      </c>
      <c r="I56" s="116">
        <v>44958</v>
      </c>
      <c r="J56">
        <v>670.58333333343035</v>
      </c>
      <c r="K56">
        <v>22.26198334782827</v>
      </c>
      <c r="L56">
        <v>11.618989221204734</v>
      </c>
      <c r="M56">
        <v>1.085</v>
      </c>
      <c r="T56" s="111" t="s">
        <v>516</v>
      </c>
      <c r="U56" s="114">
        <v>36.094674753296765</v>
      </c>
      <c r="V56" s="114">
        <v>39.588948502639404</v>
      </c>
      <c r="W56" s="114">
        <v>34.034254519415825</v>
      </c>
      <c r="X56" s="114">
        <v>34.421389522772301</v>
      </c>
      <c r="Y56" s="114">
        <v>26.135867390115205</v>
      </c>
      <c r="Z56" s="114">
        <v>32.417645872463652</v>
      </c>
      <c r="AA56" s="114">
        <v>28.93932920921571</v>
      </c>
      <c r="AB56" s="114">
        <v>27.011533742332784</v>
      </c>
      <c r="AC56" s="114">
        <v>36.859934200762098</v>
      </c>
      <c r="AD56" s="114">
        <v>38.820035714285709</v>
      </c>
      <c r="AE56" s="114">
        <v>25.616768252837751</v>
      </c>
      <c r="AF56" s="119" t="s">
        <v>516</v>
      </c>
      <c r="AG56" s="123">
        <v>36.094674753296765</v>
      </c>
      <c r="AH56" s="123">
        <v>39.588948502639404</v>
      </c>
      <c r="AI56" s="123">
        <v>34.034254519415825</v>
      </c>
      <c r="AJ56" s="123">
        <v>34.421389522772301</v>
      </c>
      <c r="AK56" s="123">
        <v>26.135867390115205</v>
      </c>
      <c r="AL56" s="123">
        <v>32.417645872463652</v>
      </c>
      <c r="AM56" s="114">
        <v>28.93932920921571</v>
      </c>
      <c r="AN56" s="114">
        <v>27.011533742332784</v>
      </c>
      <c r="AO56" s="123"/>
      <c r="AP56" s="123"/>
      <c r="AQ56" s="123"/>
      <c r="AR56" s="123"/>
      <c r="AS56" s="124">
        <f>AVERAGE(Table57[[#This Row],[Jan]:[Dec]])</f>
        <v>32.330455439031461</v>
      </c>
      <c r="AU56" s="119" t="s">
        <v>516</v>
      </c>
      <c r="AV56" s="123">
        <f>IF(Table57[[#This Row],[Jan]]=0, "Missing",Table57[[#This Row],[Jan]])</f>
        <v>36.094674753296765</v>
      </c>
      <c r="AW56" s="123">
        <f>IF(Table57[[#This Row],[Feb]]=0, "Missing",Table57[[#This Row],[Feb]])</f>
        <v>39.588948502639404</v>
      </c>
      <c r="AX56" s="123">
        <f>IF(Table57[[#This Row],[Mar]]=0, "Missing",Table57[[#This Row],[Mar]])</f>
        <v>34.034254519415825</v>
      </c>
      <c r="AY56" s="123">
        <f>IF(Table57[[#This Row],[Apr]]=0, "Missing",Table57[[#This Row],[Apr]])</f>
        <v>34.421389522772301</v>
      </c>
      <c r="AZ56" s="123">
        <f>IF(Table57[[#This Row],[May]]=0, "Missing",Table57[[#This Row],[May]])</f>
        <v>26.135867390115205</v>
      </c>
      <c r="BA56" s="123">
        <f>IF(Table57[[#This Row],[Jun]]=0, "Missing",Table57[[#This Row],[Jun]])</f>
        <v>32.417645872463652</v>
      </c>
      <c r="BB56" s="123">
        <f>IF(Table57[[#This Row],[Jul]]=0, "Missing",Table57[[#This Row],[Jul]])</f>
        <v>28.93932920921571</v>
      </c>
      <c r="BC56" s="123">
        <f>IF(Table57[[#This Row],[Aug]]=0, "Missing",Table57[[#This Row],[Aug]])</f>
        <v>27.011533742332784</v>
      </c>
      <c r="BD56" s="123"/>
      <c r="BE56" s="123"/>
      <c r="BF56" s="123"/>
      <c r="BG56" s="124"/>
      <c r="BH56" s="124">
        <f>AVERAGE(Table598[[#This Row],[Jan]:[Aug]])</f>
        <v>32.330455439031461</v>
      </c>
      <c r="BI56" s="133"/>
      <c r="BJ56" s="144">
        <v>15.11342</v>
      </c>
    </row>
    <row r="57" spans="3:62">
      <c r="C57" t="s">
        <v>177</v>
      </c>
      <c r="D57" t="s">
        <v>170</v>
      </c>
      <c r="E57" t="str">
        <f>Table825[[#This Row],[Site ID]]&amp;" - "&amp;Table825[[#This Row],[Site Name]]</f>
        <v>SC(B) - Steele Close (B)</v>
      </c>
      <c r="F57">
        <v>2139292</v>
      </c>
      <c r="G57" t="s">
        <v>17</v>
      </c>
      <c r="H57" s="116">
        <v>44930</v>
      </c>
      <c r="I57" s="116">
        <v>44958</v>
      </c>
      <c r="J57">
        <v>670.58333333343035</v>
      </c>
      <c r="K57">
        <v>20.969352056664047</v>
      </c>
      <c r="L57">
        <v>10.94433823416704</v>
      </c>
      <c r="M57">
        <v>1.022</v>
      </c>
      <c r="T57" s="111" t="s">
        <v>517</v>
      </c>
      <c r="U57" s="114">
        <v>37.346394571347425</v>
      </c>
      <c r="V57" s="114">
        <v>39.179971761909655</v>
      </c>
      <c r="W57" s="114">
        <v>34.231269017364582</v>
      </c>
      <c r="X57" s="114">
        <v>35.260935608693579</v>
      </c>
      <c r="Y57" s="114">
        <v>26.361885111249261</v>
      </c>
      <c r="Z57" s="114">
        <v>32.172799604551408</v>
      </c>
      <c r="AA57" s="114">
        <v>29.123917418196744</v>
      </c>
      <c r="AB57" s="114">
        <v>27.79827744356578</v>
      </c>
      <c r="AC57" s="114">
        <v>38.003511106713717</v>
      </c>
      <c r="AD57" s="114">
        <v>36.936363095238093</v>
      </c>
      <c r="AE57" s="114">
        <v>33.823288777997007</v>
      </c>
      <c r="AF57" s="119" t="s">
        <v>517</v>
      </c>
      <c r="AG57" s="123">
        <v>37.346394571347425</v>
      </c>
      <c r="AH57" s="123">
        <v>39.179971761909655</v>
      </c>
      <c r="AI57" s="123">
        <v>34.231269017364582</v>
      </c>
      <c r="AJ57" s="123">
        <v>35.260935608693579</v>
      </c>
      <c r="AK57" s="123">
        <v>26.361885111249261</v>
      </c>
      <c r="AL57" s="123">
        <v>32.172799604551408</v>
      </c>
      <c r="AM57" s="114">
        <v>29.123917418196744</v>
      </c>
      <c r="AN57" s="114">
        <v>27.79827744356578</v>
      </c>
      <c r="AO57" s="123"/>
      <c r="AP57" s="123"/>
      <c r="AQ57" s="123"/>
      <c r="AR57" s="123"/>
      <c r="AS57" s="124">
        <f>AVERAGE(Table57[[#This Row],[Jan]:[Dec]])</f>
        <v>32.684431317109805</v>
      </c>
      <c r="AU57" s="119" t="s">
        <v>517</v>
      </c>
      <c r="AV57" s="123">
        <f>IF(Table57[[#This Row],[Jan]]=0, "Missing",Table57[[#This Row],[Jan]])</f>
        <v>37.346394571347425</v>
      </c>
      <c r="AW57" s="123">
        <f>IF(Table57[[#This Row],[Feb]]=0, "Missing",Table57[[#This Row],[Feb]])</f>
        <v>39.179971761909655</v>
      </c>
      <c r="AX57" s="123">
        <f>IF(Table57[[#This Row],[Mar]]=0, "Missing",Table57[[#This Row],[Mar]])</f>
        <v>34.231269017364582</v>
      </c>
      <c r="AY57" s="123">
        <f>IF(Table57[[#This Row],[Apr]]=0, "Missing",Table57[[#This Row],[Apr]])</f>
        <v>35.260935608693579</v>
      </c>
      <c r="AZ57" s="123">
        <f>IF(Table57[[#This Row],[May]]=0, "Missing",Table57[[#This Row],[May]])</f>
        <v>26.361885111249261</v>
      </c>
      <c r="BA57" s="123">
        <f>IF(Table57[[#This Row],[Jun]]=0, "Missing",Table57[[#This Row],[Jun]])</f>
        <v>32.172799604551408</v>
      </c>
      <c r="BB57" s="123">
        <f>IF(Table57[[#This Row],[Jul]]=0, "Missing",Table57[[#This Row],[Jul]])</f>
        <v>29.123917418196744</v>
      </c>
      <c r="BC57" s="123">
        <f>IF(Table57[[#This Row],[Aug]]=0, "Missing",Table57[[#This Row],[Aug]])</f>
        <v>27.79827744356578</v>
      </c>
      <c r="BD57" s="123"/>
      <c r="BE57" s="123"/>
      <c r="BF57" s="123"/>
      <c r="BG57" s="124"/>
      <c r="BH57" s="124">
        <f>AVERAGE(Table598[[#This Row],[Jan]:[Aug]])</f>
        <v>32.684431317109805</v>
      </c>
      <c r="BI57" s="133"/>
      <c r="BJ57" s="144">
        <v>15.11342</v>
      </c>
    </row>
    <row r="58" spans="3:62">
      <c r="C58" t="s">
        <v>179</v>
      </c>
      <c r="D58" t="s">
        <v>173</v>
      </c>
      <c r="E58" t="str">
        <f>Table825[[#This Row],[Site ID]]&amp;" - "&amp;Table825[[#This Row],[Site Name]]</f>
        <v>SC(C) - Steele Close (C)</v>
      </c>
      <c r="F58">
        <v>2139293</v>
      </c>
      <c r="G58" t="s">
        <v>17</v>
      </c>
      <c r="H58" s="116">
        <v>44930</v>
      </c>
      <c r="I58" s="116">
        <v>44958</v>
      </c>
      <c r="J58">
        <v>670.58333333325572</v>
      </c>
      <c r="K58">
        <v>21.728516465766152</v>
      </c>
      <c r="L58">
        <v>11.340561829731813</v>
      </c>
      <c r="M58">
        <v>1.0589999999999999</v>
      </c>
      <c r="T58" s="111" t="s">
        <v>518</v>
      </c>
      <c r="U58" s="114">
        <v>30.67510811751859</v>
      </c>
      <c r="V58" s="114">
        <v>31.713028885421984</v>
      </c>
      <c r="W58" s="114">
        <v>21.388834099455561</v>
      </c>
      <c r="X58" s="114">
        <v>20.052774817202792</v>
      </c>
      <c r="Y58" s="114">
        <v>15.729466998754214</v>
      </c>
      <c r="Z58" s="114">
        <v>17.799686561264004</v>
      </c>
      <c r="AA58" s="114">
        <v>19.348914351050183</v>
      </c>
      <c r="AB58" s="114">
        <v>18.937412115191893</v>
      </c>
      <c r="AC58" s="114">
        <v>23.189096483853685</v>
      </c>
      <c r="AD58" s="114">
        <v>25.306732142857143</v>
      </c>
      <c r="AE58" s="114">
        <v>27.608448043717274</v>
      </c>
      <c r="AF58" s="119" t="s">
        <v>518</v>
      </c>
      <c r="AG58" s="123">
        <v>30.67510811751859</v>
      </c>
      <c r="AH58" s="123">
        <v>31.713028885421984</v>
      </c>
      <c r="AI58" s="123">
        <v>21.388834099455561</v>
      </c>
      <c r="AJ58" s="123">
        <v>20.052774817202792</v>
      </c>
      <c r="AK58" s="123">
        <v>15.729466998754214</v>
      </c>
      <c r="AL58" s="123">
        <v>17.799686561264004</v>
      </c>
      <c r="AM58" s="114">
        <v>19.348914351050183</v>
      </c>
      <c r="AN58" s="114">
        <v>18.937412115191893</v>
      </c>
      <c r="AO58" s="123"/>
      <c r="AP58" s="123"/>
      <c r="AQ58" s="123"/>
      <c r="AR58" s="123"/>
      <c r="AS58" s="124">
        <f>AVERAGE(Table57[[#This Row],[Jan]:[Dec]])</f>
        <v>21.955653243232405</v>
      </c>
      <c r="AU58" s="119" t="s">
        <v>518</v>
      </c>
      <c r="AV58" s="123">
        <f>IF(Table57[[#This Row],[Jan]]=0, "Missing",Table57[[#This Row],[Jan]])</f>
        <v>30.67510811751859</v>
      </c>
      <c r="AW58" s="123">
        <f>IF(Table57[[#This Row],[Feb]]=0, "Missing",Table57[[#This Row],[Feb]])</f>
        <v>31.713028885421984</v>
      </c>
      <c r="AX58" s="123">
        <f>IF(Table57[[#This Row],[Mar]]=0, "Missing",Table57[[#This Row],[Mar]])</f>
        <v>21.388834099455561</v>
      </c>
      <c r="AY58" s="123">
        <f>IF(Table57[[#This Row],[Apr]]=0, "Missing",Table57[[#This Row],[Apr]])</f>
        <v>20.052774817202792</v>
      </c>
      <c r="AZ58" s="123">
        <f>IF(Table57[[#This Row],[May]]=0, "Missing",Table57[[#This Row],[May]])</f>
        <v>15.729466998754214</v>
      </c>
      <c r="BA58" s="123">
        <f>IF(Table57[[#This Row],[Jun]]=0, "Missing",Table57[[#This Row],[Jun]])</f>
        <v>17.799686561264004</v>
      </c>
      <c r="BB58" s="123">
        <f>IF(Table57[[#This Row],[Jul]]=0, "Missing",Table57[[#This Row],[Jul]])</f>
        <v>19.348914351050183</v>
      </c>
      <c r="BC58" s="123">
        <f>IF(Table57[[#This Row],[Aug]]=0, "Missing",Table57[[#This Row],[Aug]])</f>
        <v>18.937412115191893</v>
      </c>
      <c r="BD58" s="123"/>
      <c r="BE58" s="123"/>
      <c r="BF58" s="123"/>
      <c r="BG58" s="124"/>
      <c r="BH58" s="124">
        <f>AVERAGE(Table598[[#This Row],[Jan]:[Aug]])</f>
        <v>21.955653243232405</v>
      </c>
      <c r="BI58" s="133"/>
      <c r="BJ58">
        <v>21.348389999999998</v>
      </c>
    </row>
    <row r="59" spans="3:62">
      <c r="C59" t="s">
        <v>182</v>
      </c>
      <c r="D59" t="s">
        <v>127</v>
      </c>
      <c r="E59" t="str">
        <f>Table825[[#This Row],[Site ID]]&amp;" - "&amp;Table825[[#This Row],[Site Name]]</f>
        <v>MC - Medina Close</v>
      </c>
      <c r="F59">
        <v>2139294</v>
      </c>
      <c r="G59" t="s">
        <v>17</v>
      </c>
      <c r="H59" s="116">
        <v>44930</v>
      </c>
      <c r="I59" s="116">
        <v>44958</v>
      </c>
      <c r="J59">
        <v>670.54999999998836</v>
      </c>
      <c r="K59">
        <v>21.442330922377522</v>
      </c>
      <c r="L59">
        <v>11.191195679737747</v>
      </c>
      <c r="M59">
        <v>1.0449999999999999</v>
      </c>
      <c r="T59" s="111" t="s">
        <v>519</v>
      </c>
      <c r="U59" s="114">
        <v>32.481467917148656</v>
      </c>
      <c r="V59" s="114">
        <v>32.861897321428572</v>
      </c>
      <c r="W59" s="114">
        <v>23.947011949023029</v>
      </c>
      <c r="X59" s="114">
        <v>26.84483307308815</v>
      </c>
      <c r="Y59" s="114">
        <v>19.57599392869081</v>
      </c>
      <c r="Z59" s="114">
        <v>21.032762149853085</v>
      </c>
      <c r="AA59" s="114">
        <v>22.655696880976063</v>
      </c>
      <c r="AB59" s="114">
        <v>23.00403215242472</v>
      </c>
      <c r="AC59" s="114">
        <v>31.825485357513944</v>
      </c>
      <c r="AD59" s="114">
        <v>32.698099702380951</v>
      </c>
      <c r="AE59" s="114">
        <v>27.729962677676408</v>
      </c>
      <c r="AF59" s="119" t="s">
        <v>519</v>
      </c>
      <c r="AG59" s="123">
        <v>32.481467917148656</v>
      </c>
      <c r="AH59" s="123">
        <v>32.861897321428572</v>
      </c>
      <c r="AI59" s="123">
        <v>23.947011949023029</v>
      </c>
      <c r="AJ59" s="123">
        <v>26.84483307308815</v>
      </c>
      <c r="AK59" s="123">
        <v>19.57599392869081</v>
      </c>
      <c r="AL59" s="123">
        <v>21.032762149853085</v>
      </c>
      <c r="AM59" s="114">
        <v>22.655696880976063</v>
      </c>
      <c r="AN59" s="114">
        <v>23.00403215242472</v>
      </c>
      <c r="AO59" s="123"/>
      <c r="AP59" s="123"/>
      <c r="AQ59" s="123"/>
      <c r="AR59" s="123"/>
      <c r="AS59" s="124">
        <f>AVERAGE(Table57[[#This Row],[Jan]:[Dec]])</f>
        <v>25.300461921579135</v>
      </c>
      <c r="AU59" s="119" t="s">
        <v>519</v>
      </c>
      <c r="AV59" s="123">
        <f>IF(Table57[[#This Row],[Jan]]=0, "Missing",Table57[[#This Row],[Jan]])</f>
        <v>32.481467917148656</v>
      </c>
      <c r="AW59" s="123">
        <f>IF(Table57[[#This Row],[Feb]]=0, "Missing",Table57[[#This Row],[Feb]])</f>
        <v>32.861897321428572</v>
      </c>
      <c r="AX59" s="123">
        <f>IF(Table57[[#This Row],[Mar]]=0, "Missing",Table57[[#This Row],[Mar]])</f>
        <v>23.947011949023029</v>
      </c>
      <c r="AY59" s="123">
        <f>IF(Table57[[#This Row],[Apr]]=0, "Missing",Table57[[#This Row],[Apr]])</f>
        <v>26.84483307308815</v>
      </c>
      <c r="AZ59" s="123">
        <f>IF(Table57[[#This Row],[May]]=0, "Missing",Table57[[#This Row],[May]])</f>
        <v>19.57599392869081</v>
      </c>
      <c r="BA59" s="123">
        <f>IF(Table57[[#This Row],[Jun]]=0, "Missing",Table57[[#This Row],[Jun]])</f>
        <v>21.032762149853085</v>
      </c>
      <c r="BB59" s="123">
        <f>IF(Table57[[#This Row],[Jul]]=0, "Missing",Table57[[#This Row],[Jul]])</f>
        <v>22.655696880976063</v>
      </c>
      <c r="BC59" s="123">
        <f>IF(Table57[[#This Row],[Aug]]=0, "Missing",Table57[[#This Row],[Aug]])</f>
        <v>23.00403215242472</v>
      </c>
      <c r="BD59" s="123"/>
      <c r="BE59" s="123"/>
      <c r="BF59" s="123"/>
      <c r="BG59" s="124"/>
      <c r="BH59" s="124">
        <f>AVERAGE(Table598[[#This Row],[Jan]:[Aug]])</f>
        <v>25.300461921579135</v>
      </c>
      <c r="BI59" s="133"/>
      <c r="BJ59">
        <v>14.74667</v>
      </c>
    </row>
    <row r="60" spans="3:62">
      <c r="C60" t="s">
        <v>184</v>
      </c>
      <c r="D60" t="s">
        <v>154</v>
      </c>
      <c r="E60" t="str">
        <f>Table825[[#This Row],[Site ID]]&amp;" - "&amp;Table825[[#This Row],[Site Name]]</f>
        <v>PC(A) - Porteous Crescent (A)</v>
      </c>
      <c r="F60">
        <v>2139295</v>
      </c>
      <c r="G60" t="s">
        <v>17</v>
      </c>
      <c r="H60" s="116">
        <v>44930</v>
      </c>
      <c r="I60" s="116">
        <v>44958</v>
      </c>
      <c r="J60">
        <v>670.53333333326736</v>
      </c>
      <c r="K60">
        <v>21.914812089880861</v>
      </c>
      <c r="L60">
        <v>11.437793366326128</v>
      </c>
      <c r="M60">
        <v>1.0680000000000001</v>
      </c>
      <c r="T60" s="111" t="s">
        <v>520</v>
      </c>
      <c r="U60" s="114">
        <v>26.548916668743413</v>
      </c>
      <c r="V60" s="114">
        <v>26.293296678797287</v>
      </c>
      <c r="W60" s="114">
        <v>20.245252794462601</v>
      </c>
      <c r="X60" s="114">
        <v>21.612709242364268</v>
      </c>
      <c r="Y60" s="114">
        <v>16.094761715054684</v>
      </c>
      <c r="Z60" s="114">
        <v>18.344970641152457</v>
      </c>
      <c r="AA60" s="114">
        <v>15.157119503104713</v>
      </c>
      <c r="AB60" s="114">
        <v>19.162770000596232</v>
      </c>
      <c r="AC60" s="114">
        <v>24.42595220424057</v>
      </c>
      <c r="AD60" s="114">
        <v>27.743221726190477</v>
      </c>
      <c r="AE60" s="114">
        <v>24.571978374525393</v>
      </c>
      <c r="AF60" s="119" t="s">
        <v>520</v>
      </c>
      <c r="AG60" s="123">
        <v>26.548916668743413</v>
      </c>
      <c r="AH60" s="123">
        <v>26.293296678797287</v>
      </c>
      <c r="AI60" s="123">
        <v>20.245252794462601</v>
      </c>
      <c r="AJ60" s="123">
        <v>21.612709242364268</v>
      </c>
      <c r="AK60" s="123">
        <v>16.094761715054684</v>
      </c>
      <c r="AL60" s="123">
        <v>18.344970641152457</v>
      </c>
      <c r="AM60" s="114">
        <v>15.157119503104713</v>
      </c>
      <c r="AN60" s="114">
        <v>19.162770000596232</v>
      </c>
      <c r="AO60" s="123"/>
      <c r="AP60" s="123"/>
      <c r="AQ60" s="123"/>
      <c r="AR60" s="123"/>
      <c r="AS60" s="124">
        <f>AVERAGE(Table57[[#This Row],[Jan]:[Dec]])</f>
        <v>20.43247465553446</v>
      </c>
      <c r="AU60" s="119" t="s">
        <v>520</v>
      </c>
      <c r="AV60" s="123">
        <f>IF(Table57[[#This Row],[Jan]]=0, "Missing",Table57[[#This Row],[Jan]])</f>
        <v>26.548916668743413</v>
      </c>
      <c r="AW60" s="123">
        <f>IF(Table57[[#This Row],[Feb]]=0, "Missing",Table57[[#This Row],[Feb]])</f>
        <v>26.293296678797287</v>
      </c>
      <c r="AX60" s="123">
        <f>IF(Table57[[#This Row],[Mar]]=0, "Missing",Table57[[#This Row],[Mar]])</f>
        <v>20.245252794462601</v>
      </c>
      <c r="AY60" s="123">
        <f>IF(Table57[[#This Row],[Apr]]=0, "Missing",Table57[[#This Row],[Apr]])</f>
        <v>21.612709242364268</v>
      </c>
      <c r="AZ60" s="123">
        <f>IF(Table57[[#This Row],[May]]=0, "Missing",Table57[[#This Row],[May]])</f>
        <v>16.094761715054684</v>
      </c>
      <c r="BA60" s="123">
        <f>IF(Table57[[#This Row],[Jun]]=0, "Missing",Table57[[#This Row],[Jun]])</f>
        <v>18.344970641152457</v>
      </c>
      <c r="BB60" s="123">
        <f>IF(Table57[[#This Row],[Jul]]=0, "Missing",Table57[[#This Row],[Jul]])</f>
        <v>15.157119503104713</v>
      </c>
      <c r="BC60" s="123">
        <f>IF(Table57[[#This Row],[Aug]]=0, "Missing",Table57[[#This Row],[Aug]])</f>
        <v>19.162770000596232</v>
      </c>
      <c r="BD60" s="123"/>
      <c r="BE60" s="123"/>
      <c r="BF60" s="123"/>
      <c r="BG60" s="124"/>
      <c r="BH60" s="124">
        <f>AVERAGE(Table598[[#This Row],[Jan]:[Aug]])</f>
        <v>20.43247465553446</v>
      </c>
      <c r="BJ60" s="144">
        <v>15.61506</v>
      </c>
    </row>
    <row r="61" spans="3:62">
      <c r="C61" t="s">
        <v>186</v>
      </c>
      <c r="D61" t="s">
        <v>133</v>
      </c>
      <c r="E61" t="str">
        <f>Table825[[#This Row],[Site ID]]&amp;" - "&amp;Table825[[#This Row],[Site Name]]</f>
        <v>NH - Nuffield Hospital</v>
      </c>
      <c r="F61">
        <v>2139296</v>
      </c>
      <c r="G61" t="s">
        <v>17</v>
      </c>
      <c r="H61" s="116">
        <v>44930</v>
      </c>
      <c r="I61" s="116">
        <v>44958</v>
      </c>
      <c r="J61">
        <v>670.54999999998836</v>
      </c>
      <c r="K61">
        <v>21.791153530684145</v>
      </c>
      <c r="L61">
        <v>11.373253408499032</v>
      </c>
      <c r="M61">
        <v>1.0620000000000001</v>
      </c>
      <c r="T61" s="111" t="s">
        <v>521</v>
      </c>
      <c r="U61" s="114">
        <v>26.672018291620905</v>
      </c>
      <c r="V61" s="114">
        <v>29.748636600046641</v>
      </c>
      <c r="W61" s="114">
        <v>19.769087075858046</v>
      </c>
      <c r="X61" s="114">
        <v>22.329039567632019</v>
      </c>
      <c r="Y61" s="114">
        <v>16.46475623723985</v>
      </c>
      <c r="Z61" s="114">
        <v>18.10015341728991</v>
      </c>
      <c r="AA61" s="114">
        <v>16.018552546582924</v>
      </c>
      <c r="AB61" s="114">
        <v>19.359479359028356</v>
      </c>
      <c r="AC61" s="114">
        <v>25.079489386969225</v>
      </c>
      <c r="AD61" s="114">
        <v>27.722747023809525</v>
      </c>
      <c r="AE61" s="114">
        <v>24.55562975285239</v>
      </c>
      <c r="AF61" s="119" t="s">
        <v>521</v>
      </c>
      <c r="AG61" s="123">
        <v>26.672018291620905</v>
      </c>
      <c r="AH61" s="123">
        <v>29.748636600046641</v>
      </c>
      <c r="AI61" s="123">
        <v>19.769087075858046</v>
      </c>
      <c r="AJ61" s="123">
        <v>22.329039567632019</v>
      </c>
      <c r="AK61" s="123">
        <v>16.46475623723985</v>
      </c>
      <c r="AL61" s="123">
        <v>18.10015341728991</v>
      </c>
      <c r="AM61" s="114">
        <v>16.018552546582924</v>
      </c>
      <c r="AN61" s="114">
        <v>19.359479359028356</v>
      </c>
      <c r="AO61" s="123"/>
      <c r="AP61" s="123"/>
      <c r="AQ61" s="123"/>
      <c r="AR61" s="123"/>
      <c r="AS61" s="124">
        <f>AVERAGE(Table57[[#This Row],[Jan]:[Dec]])</f>
        <v>21.057715386912335</v>
      </c>
      <c r="AU61" s="119" t="s">
        <v>521</v>
      </c>
      <c r="AV61" s="123">
        <f>IF(Table57[[#This Row],[Jan]]=0, "Missing",Table57[[#This Row],[Jan]])</f>
        <v>26.672018291620905</v>
      </c>
      <c r="AW61" s="123">
        <f>IF(Table57[[#This Row],[Feb]]=0, "Missing",Table57[[#This Row],[Feb]])</f>
        <v>29.748636600046641</v>
      </c>
      <c r="AX61" s="123">
        <f>IF(Table57[[#This Row],[Mar]]=0, "Missing",Table57[[#This Row],[Mar]])</f>
        <v>19.769087075858046</v>
      </c>
      <c r="AY61" s="123">
        <f>IF(Table57[[#This Row],[Apr]]=0, "Missing",Table57[[#This Row],[Apr]])</f>
        <v>22.329039567632019</v>
      </c>
      <c r="AZ61" s="123">
        <f>IF(Table57[[#This Row],[May]]=0, "Missing",Table57[[#This Row],[May]])</f>
        <v>16.46475623723985</v>
      </c>
      <c r="BA61" s="123">
        <f>IF(Table57[[#This Row],[Jun]]=0, "Missing",Table57[[#This Row],[Jun]])</f>
        <v>18.10015341728991</v>
      </c>
      <c r="BB61" s="123">
        <f>IF(Table57[[#This Row],[Jul]]=0, "Missing",Table57[[#This Row],[Jul]])</f>
        <v>16.018552546582924</v>
      </c>
      <c r="BC61" s="123">
        <f>IF(Table57[[#This Row],[Aug]]=0, "Missing",Table57[[#This Row],[Aug]])</f>
        <v>19.359479359028356</v>
      </c>
      <c r="BD61" s="123"/>
      <c r="BE61" s="123"/>
      <c r="BF61" s="123"/>
      <c r="BG61" s="124"/>
      <c r="BH61" s="124">
        <f>AVERAGE(Table598[[#This Row],[Jan]:[Aug]])</f>
        <v>21.057715386912335</v>
      </c>
      <c r="BJ61" s="144">
        <v>15.61506</v>
      </c>
    </row>
    <row r="62" spans="3:62">
      <c r="C62" t="s">
        <v>189</v>
      </c>
      <c r="D62" t="s">
        <v>30</v>
      </c>
      <c r="E62" t="str">
        <f>Table825[[#This Row],[Site ID]]&amp;" - "&amp;Table825[[#This Row],[Site Name]]</f>
        <v>AR - Ashdown Road</v>
      </c>
      <c r="F62">
        <v>2139297</v>
      </c>
      <c r="G62" t="s">
        <v>17</v>
      </c>
      <c r="H62" s="116">
        <v>44930</v>
      </c>
      <c r="I62" s="116">
        <v>44958</v>
      </c>
      <c r="J62">
        <v>670.56666666653473</v>
      </c>
      <c r="K62">
        <v>12.270043247007434</v>
      </c>
      <c r="L62">
        <v>6.403989168584256</v>
      </c>
      <c r="M62">
        <v>0.59799999999999998</v>
      </c>
      <c r="T62" s="111" t="s">
        <v>522</v>
      </c>
      <c r="U62" s="114">
        <v>25.174281879860654</v>
      </c>
      <c r="V62" s="114">
        <v>25.414127349730567</v>
      </c>
      <c r="W62" s="114">
        <v>20.590062452762449</v>
      </c>
      <c r="X62" s="114">
        <v>22.062974018246855</v>
      </c>
      <c r="Y62" s="114">
        <v>16.300314227379776</v>
      </c>
      <c r="Z62" s="114">
        <v>16.419075146793194</v>
      </c>
      <c r="AA62" s="114">
        <v>15.731408198756855</v>
      </c>
      <c r="AB62" s="114">
        <v>19.261124679812294</v>
      </c>
      <c r="AC62" s="114">
        <v>23.874530206324941</v>
      </c>
      <c r="AD62" s="114">
        <v>28.029867559523808</v>
      </c>
      <c r="AE62" s="114">
        <v>22.90441896387421</v>
      </c>
      <c r="AF62" s="119" t="s">
        <v>522</v>
      </c>
      <c r="AG62" s="123">
        <v>25.174281879860654</v>
      </c>
      <c r="AH62" s="123">
        <v>25.414127349730567</v>
      </c>
      <c r="AI62" s="123">
        <v>20.590062452762449</v>
      </c>
      <c r="AJ62" s="123">
        <v>22.062974018246855</v>
      </c>
      <c r="AK62" s="123">
        <v>16.300314227379776</v>
      </c>
      <c r="AL62" s="123">
        <v>16.419075146793194</v>
      </c>
      <c r="AM62" s="114">
        <v>15.731408198756855</v>
      </c>
      <c r="AN62" s="114">
        <v>19.261124679812294</v>
      </c>
      <c r="AO62" s="123"/>
      <c r="AP62" s="123"/>
      <c r="AQ62" s="123"/>
      <c r="AR62" s="123"/>
      <c r="AS62" s="124">
        <f>AVERAGE(Table57[[#This Row],[Jan]:[Dec]])</f>
        <v>20.119170994167831</v>
      </c>
      <c r="AU62" s="119" t="s">
        <v>522</v>
      </c>
      <c r="AV62" s="123">
        <f>IF(Table57[[#This Row],[Jan]]=0, "Missing",Table57[[#This Row],[Jan]])</f>
        <v>25.174281879860654</v>
      </c>
      <c r="AW62" s="123">
        <f>IF(Table57[[#This Row],[Feb]]=0, "Missing",Table57[[#This Row],[Feb]])</f>
        <v>25.414127349730567</v>
      </c>
      <c r="AX62" s="123">
        <f>IF(Table57[[#This Row],[Mar]]=0, "Missing",Table57[[#This Row],[Mar]])</f>
        <v>20.590062452762449</v>
      </c>
      <c r="AY62" s="123">
        <f>IF(Table57[[#This Row],[Apr]]=0, "Missing",Table57[[#This Row],[Apr]])</f>
        <v>22.062974018246855</v>
      </c>
      <c r="AZ62" s="123">
        <f>IF(Table57[[#This Row],[May]]=0, "Missing",Table57[[#This Row],[May]])</f>
        <v>16.300314227379776</v>
      </c>
      <c r="BA62" s="123">
        <f>IF(Table57[[#This Row],[Jun]]=0, "Missing",Table57[[#This Row],[Jun]])</f>
        <v>16.419075146793194</v>
      </c>
      <c r="BB62" s="123">
        <f>IF(Table57[[#This Row],[Jul]]=0, "Missing",Table57[[#This Row],[Jul]])</f>
        <v>15.731408198756855</v>
      </c>
      <c r="BC62" s="123">
        <f>IF(Table57[[#This Row],[Aug]]=0, "Missing",Table57[[#This Row],[Aug]])</f>
        <v>19.261124679812294</v>
      </c>
      <c r="BD62" s="123"/>
      <c r="BE62" s="123"/>
      <c r="BF62" s="123"/>
      <c r="BG62" s="124"/>
      <c r="BH62" s="124">
        <f>AVERAGE(Table598[[#This Row],[Jan]:[Aug]])</f>
        <v>20.119170994167831</v>
      </c>
      <c r="BJ62" s="144">
        <v>15.61506</v>
      </c>
    </row>
    <row r="63" spans="3:62">
      <c r="C63" t="s">
        <v>191</v>
      </c>
      <c r="D63" t="s">
        <v>60</v>
      </c>
      <c r="E63" t="str">
        <f>Table825[[#This Row],[Site ID]]&amp;" - "&amp;Table825[[#This Row],[Site Name]]</f>
        <v>CC - Chestnut Close</v>
      </c>
      <c r="F63">
        <v>2139298</v>
      </c>
      <c r="G63" t="s">
        <v>17</v>
      </c>
      <c r="H63" s="116">
        <v>44930</v>
      </c>
      <c r="I63" s="116">
        <v>44958</v>
      </c>
      <c r="J63">
        <v>670.56666666670935</v>
      </c>
      <c r="K63">
        <v>28.623261420687147</v>
      </c>
      <c r="L63">
        <v>14.939071722696841</v>
      </c>
      <c r="M63">
        <v>1.395</v>
      </c>
      <c r="T63" s="111" t="s">
        <v>523</v>
      </c>
      <c r="U63" s="114">
        <v>32.00164997639304</v>
      </c>
      <c r="V63" s="114">
        <v>31.982129631926494</v>
      </c>
      <c r="W63" s="114">
        <v>25.272135341035355</v>
      </c>
      <c r="X63" s="114">
        <v>22.791295383016159</v>
      </c>
      <c r="Y63" s="114">
        <v>19.498679907413642</v>
      </c>
      <c r="Z63" s="114"/>
      <c r="AA63" s="114">
        <v>20.27462279612908</v>
      </c>
      <c r="AB63" s="114">
        <v>20.618422442373745</v>
      </c>
      <c r="AC63" s="114">
        <v>27.165999455673344</v>
      </c>
      <c r="AD63" s="114">
        <v>29.729267857142855</v>
      </c>
      <c r="AE63" s="114">
        <v>27.04436926855529</v>
      </c>
      <c r="AF63" s="119" t="s">
        <v>523</v>
      </c>
      <c r="AG63" s="123">
        <v>32.00164997639304</v>
      </c>
      <c r="AH63" s="123">
        <v>31.982129631926494</v>
      </c>
      <c r="AI63" s="123">
        <v>25.272135341035355</v>
      </c>
      <c r="AJ63" s="123">
        <v>22.791295383016159</v>
      </c>
      <c r="AK63" s="123">
        <v>19.498679907413642</v>
      </c>
      <c r="AL63" s="123"/>
      <c r="AM63" s="114">
        <v>20.27462279612908</v>
      </c>
      <c r="AN63" s="114">
        <v>20.618422442373745</v>
      </c>
      <c r="AO63" s="123"/>
      <c r="AP63" s="123"/>
      <c r="AQ63" s="123"/>
      <c r="AR63" s="123"/>
      <c r="AS63" s="124">
        <f>AVERAGE(Table57[[#This Row],[Jan]:[Dec]])</f>
        <v>24.634133639755358</v>
      </c>
      <c r="AU63" s="119" t="s">
        <v>523</v>
      </c>
      <c r="AV63" s="123">
        <f>IF(Table57[[#This Row],[Jan]]=0, "Missing",Table57[[#This Row],[Jan]])</f>
        <v>32.00164997639304</v>
      </c>
      <c r="AW63" s="123">
        <f>IF(Table57[[#This Row],[Feb]]=0, "Missing",Table57[[#This Row],[Feb]])</f>
        <v>31.982129631926494</v>
      </c>
      <c r="AX63" s="123">
        <f>IF(Table57[[#This Row],[Mar]]=0, "Missing",Table57[[#This Row],[Mar]])</f>
        <v>25.272135341035355</v>
      </c>
      <c r="AY63" s="123">
        <f>IF(Table57[[#This Row],[Apr]]=0, "Missing",Table57[[#This Row],[Apr]])</f>
        <v>22.791295383016159</v>
      </c>
      <c r="AZ63" s="123">
        <f>IF(Table57[[#This Row],[May]]=0, "Missing",Table57[[#This Row],[May]])</f>
        <v>19.498679907413642</v>
      </c>
      <c r="BA63" s="123" t="str">
        <f>IF(Table57[[#This Row],[Jun]]=0, "Missing",Table57[[#This Row],[Jun]])</f>
        <v>Missing</v>
      </c>
      <c r="BB63" s="123">
        <f>IF(Table57[[#This Row],[Jul]]=0, "Missing",Table57[[#This Row],[Jul]])</f>
        <v>20.27462279612908</v>
      </c>
      <c r="BC63" s="123">
        <f>IF(Table57[[#This Row],[Aug]]=0, "Missing",Table57[[#This Row],[Aug]])</f>
        <v>20.618422442373745</v>
      </c>
      <c r="BD63" s="123"/>
      <c r="BE63" s="123"/>
      <c r="BF63" s="123"/>
      <c r="BG63" s="124"/>
      <c r="BH63" s="124">
        <f>AVERAGE(Table598[[#This Row],[Jan]:[Aug]])</f>
        <v>24.634133639755358</v>
      </c>
      <c r="BJ63" s="144">
        <v>15.61506</v>
      </c>
    </row>
    <row r="64" spans="3:62">
      <c r="C64" t="s">
        <v>193</v>
      </c>
      <c r="D64" t="s">
        <v>188</v>
      </c>
      <c r="E64" t="str">
        <f>Table825[[#This Row],[Site ID]]&amp;" - "&amp;Table825[[#This Row],[Site Name]]</f>
        <v>SSQ - Sparrow Square</v>
      </c>
      <c r="F64">
        <v>2139299</v>
      </c>
      <c r="G64" t="s">
        <v>17</v>
      </c>
      <c r="H64" s="116">
        <v>44930</v>
      </c>
      <c r="I64" s="116">
        <v>44958</v>
      </c>
      <c r="J64">
        <v>670.56666666653473</v>
      </c>
      <c r="K64">
        <v>30.67510811751859</v>
      </c>
      <c r="L64">
        <v>16.009972921460644</v>
      </c>
      <c r="M64">
        <v>1.4950000000000001</v>
      </c>
      <c r="T64" s="111" t="s">
        <v>524</v>
      </c>
      <c r="U64" s="114">
        <v>30.454434265901259</v>
      </c>
      <c r="V64" s="114">
        <v>28.379282186209426</v>
      </c>
      <c r="W64" s="114">
        <v>22.547225091368652</v>
      </c>
      <c r="X64" s="114">
        <v>20.545390907739662</v>
      </c>
      <c r="Y64" s="114">
        <v>15.521219597116044</v>
      </c>
      <c r="Z64" s="114">
        <v>18.468932131179173</v>
      </c>
      <c r="AA64" s="114">
        <v>21.352996230531328</v>
      </c>
      <c r="AB64" s="114">
        <v>20.190637918041347</v>
      </c>
      <c r="AC64" s="114">
        <v>24.158248157062971</v>
      </c>
      <c r="AD64" s="114">
        <v>24.856288690476191</v>
      </c>
      <c r="AE64" s="114">
        <v>20.955952366774373</v>
      </c>
      <c r="AF64" s="119" t="s">
        <v>524</v>
      </c>
      <c r="AG64" s="123">
        <v>30.454434265901259</v>
      </c>
      <c r="AH64" s="123">
        <v>28.379282186209426</v>
      </c>
      <c r="AI64" s="123">
        <v>22.547225091368652</v>
      </c>
      <c r="AJ64" s="123">
        <v>20.545390907739662</v>
      </c>
      <c r="AK64" s="123">
        <v>15.521219597116044</v>
      </c>
      <c r="AL64" s="123">
        <v>18.468932131179173</v>
      </c>
      <c r="AM64" s="114">
        <v>21.352996230531328</v>
      </c>
      <c r="AN64" s="114">
        <v>20.190637918041347</v>
      </c>
      <c r="AO64" s="123"/>
      <c r="AP64" s="123"/>
      <c r="AQ64" s="123"/>
      <c r="AR64" s="123"/>
      <c r="AS64" s="124">
        <f>AVERAGE(Table57[[#This Row],[Jan]:[Dec]])</f>
        <v>22.18251479101086</v>
      </c>
      <c r="AU64" s="119" t="s">
        <v>524</v>
      </c>
      <c r="AV64" s="123">
        <f>IF(Table57[[#This Row],[Jan]]=0, "Missing",Table57[[#This Row],[Jan]])</f>
        <v>30.454434265901259</v>
      </c>
      <c r="AW64" s="123">
        <f>IF(Table57[[#This Row],[Feb]]=0, "Missing",Table57[[#This Row],[Feb]])</f>
        <v>28.379282186209426</v>
      </c>
      <c r="AX64" s="123">
        <f>IF(Table57[[#This Row],[Mar]]=0, "Missing",Table57[[#This Row],[Mar]])</f>
        <v>22.547225091368652</v>
      </c>
      <c r="AY64" s="123">
        <f>IF(Table57[[#This Row],[Apr]]=0, "Missing",Table57[[#This Row],[Apr]])</f>
        <v>20.545390907739662</v>
      </c>
      <c r="AZ64" s="123">
        <f>IF(Table57[[#This Row],[May]]=0, "Missing",Table57[[#This Row],[May]])</f>
        <v>15.521219597116044</v>
      </c>
      <c r="BA64" s="123">
        <f>IF(Table57[[#This Row],[Jun]]=0, "Missing",Table57[[#This Row],[Jun]])</f>
        <v>18.468932131179173</v>
      </c>
      <c r="BB64" s="123">
        <f>IF(Table57[[#This Row],[Jul]]=0, "Missing",Table57[[#This Row],[Jul]])</f>
        <v>21.352996230531328</v>
      </c>
      <c r="BC64" s="123">
        <f>IF(Table57[[#This Row],[Aug]]=0, "Missing",Table57[[#This Row],[Aug]])</f>
        <v>20.190637918041347</v>
      </c>
      <c r="BD64" s="123"/>
      <c r="BE64" s="123"/>
      <c r="BF64" s="123"/>
      <c r="BG64" s="124"/>
      <c r="BH64" s="124">
        <f>AVERAGE(Table598[[#This Row],[Jan]:[Aug]])</f>
        <v>22.18251479101086</v>
      </c>
      <c r="BI64" s="133"/>
      <c r="BJ64" s="144">
        <v>16.966280000000001</v>
      </c>
    </row>
    <row r="65" spans="3:62">
      <c r="C65" t="s">
        <v>195</v>
      </c>
      <c r="D65" t="s">
        <v>76</v>
      </c>
      <c r="E65" t="str">
        <f>Table825[[#This Row],[Site ID]]&amp;" - "&amp;Table825[[#This Row],[Site Name]]</f>
        <v>DD (A) - Dove Dale</v>
      </c>
      <c r="F65">
        <v>2139300</v>
      </c>
      <c r="G65" t="s">
        <v>17</v>
      </c>
      <c r="H65" s="116">
        <v>44930</v>
      </c>
      <c r="I65" s="116">
        <v>44958</v>
      </c>
      <c r="J65">
        <v>670.58333333325572</v>
      </c>
      <c r="K65">
        <v>28.314780663604616</v>
      </c>
      <c r="L65">
        <v>14.778069239877148</v>
      </c>
      <c r="M65">
        <v>1.38</v>
      </c>
      <c r="T65" s="111" t="s">
        <v>525</v>
      </c>
      <c r="U65" s="114">
        <v>39.211764969055935</v>
      </c>
      <c r="V65" s="114">
        <v>36.017468429648858</v>
      </c>
      <c r="W65" s="114">
        <v>30.265968171874693</v>
      </c>
      <c r="X65" s="114">
        <v>27.507766455933957</v>
      </c>
      <c r="Y65" s="114">
        <v>25.345255845219452</v>
      </c>
      <c r="Z65" s="114">
        <v>26.354486153117382</v>
      </c>
      <c r="AA65" s="114">
        <v>26.688555525184192</v>
      </c>
      <c r="AB65" s="114">
        <v>24.622432534401735</v>
      </c>
      <c r="AC65" s="114">
        <v>33.796781774105966</v>
      </c>
      <c r="AD65" s="114">
        <v>32.902846726190475</v>
      </c>
      <c r="AE65" s="114">
        <v>35.701854616737137</v>
      </c>
      <c r="AF65" s="119" t="s">
        <v>525</v>
      </c>
      <c r="AG65" s="123">
        <v>39.211764969055935</v>
      </c>
      <c r="AH65" s="123">
        <v>36.017468429648858</v>
      </c>
      <c r="AI65" s="123">
        <v>30.265968171874693</v>
      </c>
      <c r="AJ65" s="123">
        <v>27.507766455933957</v>
      </c>
      <c r="AK65" s="123">
        <v>25.345255845219452</v>
      </c>
      <c r="AL65" s="123">
        <v>26.354486153117382</v>
      </c>
      <c r="AM65" s="114">
        <v>26.688555525184192</v>
      </c>
      <c r="AN65" s="114">
        <v>24.622432534401735</v>
      </c>
      <c r="AO65" s="123"/>
      <c r="AP65" s="123"/>
      <c r="AQ65" s="123"/>
      <c r="AR65" s="123"/>
      <c r="AS65" s="124">
        <f>AVERAGE(Table57[[#This Row],[Jan]:[Dec]])</f>
        <v>29.501712260554523</v>
      </c>
      <c r="AU65" s="119" t="s">
        <v>525</v>
      </c>
      <c r="AV65" s="123">
        <f>IF(Table57[[#This Row],[Jan]]=0, "Missing",Table57[[#This Row],[Jan]])</f>
        <v>39.211764969055935</v>
      </c>
      <c r="AW65" s="123">
        <f>IF(Table57[[#This Row],[Feb]]=0, "Missing",Table57[[#This Row],[Feb]])</f>
        <v>36.017468429648858</v>
      </c>
      <c r="AX65" s="123">
        <f>IF(Table57[[#This Row],[Mar]]=0, "Missing",Table57[[#This Row],[Mar]])</f>
        <v>30.265968171874693</v>
      </c>
      <c r="AY65" s="123">
        <f>IF(Table57[[#This Row],[Apr]]=0, "Missing",Table57[[#This Row],[Apr]])</f>
        <v>27.507766455933957</v>
      </c>
      <c r="AZ65" s="123">
        <f>IF(Table57[[#This Row],[May]]=0, "Missing",Table57[[#This Row],[May]])</f>
        <v>25.345255845219452</v>
      </c>
      <c r="BA65" s="123">
        <f>IF(Table57[[#This Row],[Jun]]=0, "Missing",Table57[[#This Row],[Jun]])</f>
        <v>26.354486153117382</v>
      </c>
      <c r="BB65" s="123">
        <f>IF(Table57[[#This Row],[Jul]]=0, "Missing",Table57[[#This Row],[Jul]])</f>
        <v>26.688555525184192</v>
      </c>
      <c r="BC65" s="123">
        <f>IF(Table57[[#This Row],[Aug]]=0, "Missing",Table57[[#This Row],[Aug]])</f>
        <v>24.622432534401735</v>
      </c>
      <c r="BD65" s="123"/>
      <c r="BE65" s="123"/>
      <c r="BF65" s="123"/>
      <c r="BG65" s="124"/>
      <c r="BH65" s="124">
        <f>AVERAGE(Table598[[#This Row],[Jan]:[Aug]])</f>
        <v>29.501712260554523</v>
      </c>
      <c r="BI65" s="133">
        <v>17.726389999999999</v>
      </c>
      <c r="BJ65" s="144">
        <v>17.726389999999999</v>
      </c>
    </row>
    <row r="66" spans="3:62">
      <c r="C66" t="s">
        <v>197</v>
      </c>
      <c r="D66" t="s">
        <v>146</v>
      </c>
      <c r="E66" t="str">
        <f>Table825[[#This Row],[Site ID]]&amp;" - "&amp;Table825[[#This Row],[Site Name]]</f>
        <v>PA - Passfield Avenue</v>
      </c>
      <c r="F66">
        <v>2139301</v>
      </c>
      <c r="G66" t="s">
        <v>17</v>
      </c>
      <c r="H66" s="116">
        <v>44930</v>
      </c>
      <c r="I66" s="116">
        <v>44958</v>
      </c>
      <c r="J66">
        <v>670.61666666669771</v>
      </c>
      <c r="K66">
        <v>27.574763526106537</v>
      </c>
      <c r="L66">
        <v>14.391839001099445</v>
      </c>
      <c r="M66">
        <v>1.3440000000000001</v>
      </c>
      <c r="T66" s="111" t="s">
        <v>526</v>
      </c>
      <c r="U66" s="114">
        <v>22.229537752675771</v>
      </c>
      <c r="V66" s="114">
        <v>20.68000347576066</v>
      </c>
      <c r="W66" s="114">
        <v>14.096944185213903</v>
      </c>
      <c r="X66" s="114">
        <v>14.469872570408651</v>
      </c>
      <c r="Y66" s="114">
        <v>11.47467140761383</v>
      </c>
      <c r="Z66" s="114">
        <v>11.746219333359051</v>
      </c>
      <c r="AA66" s="114">
        <v>8.9474449404761902</v>
      </c>
      <c r="AB66" s="114">
        <v>9.4494352199016003</v>
      </c>
      <c r="AC66" s="114">
        <v>12.907065392727882</v>
      </c>
      <c r="AD66" s="114">
        <v>15.089855654761905</v>
      </c>
      <c r="AE66" s="114">
        <v>18.580917372924521</v>
      </c>
      <c r="AF66" s="119" t="s">
        <v>526</v>
      </c>
      <c r="AG66" s="123">
        <v>22.229537752675771</v>
      </c>
      <c r="AH66" s="123">
        <v>20.68000347576066</v>
      </c>
      <c r="AI66" s="123">
        <v>14.096944185213903</v>
      </c>
      <c r="AJ66" s="123">
        <v>14.469872570408651</v>
      </c>
      <c r="AK66" s="123">
        <v>11.47467140761383</v>
      </c>
      <c r="AL66" s="123">
        <v>11.746219333359051</v>
      </c>
      <c r="AM66" s="114">
        <v>8.9474449404761902</v>
      </c>
      <c r="AN66" s="114">
        <v>9.4494352199016003</v>
      </c>
      <c r="AO66" s="123"/>
      <c r="AP66" s="123"/>
      <c r="AQ66" s="123"/>
      <c r="AR66" s="123"/>
      <c r="AS66" s="124">
        <f>AVERAGE(Table57[[#This Row],[Jan]:[Dec]])</f>
        <v>14.136766110676207</v>
      </c>
      <c r="AU66" s="119" t="s">
        <v>526</v>
      </c>
      <c r="AV66" s="123">
        <f>IF(Table57[[#This Row],[Jan]]=0, "Missing",Table57[[#This Row],[Jan]])</f>
        <v>22.229537752675771</v>
      </c>
      <c r="AW66" s="123">
        <f>IF(Table57[[#This Row],[Feb]]=0, "Missing",Table57[[#This Row],[Feb]])</f>
        <v>20.68000347576066</v>
      </c>
      <c r="AX66" s="123">
        <f>IF(Table57[[#This Row],[Mar]]=0, "Missing",Table57[[#This Row],[Mar]])</f>
        <v>14.096944185213903</v>
      </c>
      <c r="AY66" s="123">
        <f>IF(Table57[[#This Row],[Apr]]=0, "Missing",Table57[[#This Row],[Apr]])</f>
        <v>14.469872570408651</v>
      </c>
      <c r="AZ66" s="123">
        <f>IF(Table57[[#This Row],[May]]=0, "Missing",Table57[[#This Row],[May]])</f>
        <v>11.47467140761383</v>
      </c>
      <c r="BA66" s="123">
        <f>IF(Table57[[#This Row],[Jun]]=0, "Missing",Table57[[#This Row],[Jun]])</f>
        <v>11.746219333359051</v>
      </c>
      <c r="BB66" s="123">
        <f>IF(Table57[[#This Row],[Jul]]=0, "Missing",Table57[[#This Row],[Jul]])</f>
        <v>8.9474449404761902</v>
      </c>
      <c r="BC66" s="123">
        <f>IF(Table57[[#This Row],[Aug]]=0, "Missing",Table57[[#This Row],[Aug]])</f>
        <v>9.4494352199016003</v>
      </c>
      <c r="BD66" s="123"/>
      <c r="BE66" s="123"/>
      <c r="BF66" s="123"/>
      <c r="BG66" s="124"/>
      <c r="BH66" s="124">
        <f>AVERAGE(Table598[[#This Row],[Jan]:[Aug]])</f>
        <v>14.136766110676207</v>
      </c>
      <c r="BI66" s="133"/>
      <c r="BJ66" s="144">
        <v>11.93568</v>
      </c>
    </row>
    <row r="67" spans="3:62" ht="15" thickBot="1">
      <c r="C67" t="s">
        <v>12</v>
      </c>
      <c r="D67" t="s">
        <v>13</v>
      </c>
      <c r="E67" t="str">
        <f>Table825[[#This Row],[Site ID]]&amp;" - "&amp;Table825[[#This Row],[Site Name]]</f>
        <v>HSB - High Street Botley</v>
      </c>
      <c r="F67">
        <v>2158849</v>
      </c>
      <c r="G67" t="s">
        <v>18</v>
      </c>
      <c r="H67" s="116">
        <v>44958</v>
      </c>
      <c r="I67" s="116">
        <v>44986</v>
      </c>
      <c r="J67">
        <v>671.41666666668607</v>
      </c>
      <c r="K67">
        <v>35.59545686980163</v>
      </c>
      <c r="L67">
        <v>18.578004629332792</v>
      </c>
      <c r="M67">
        <v>1.7370000000000001</v>
      </c>
      <c r="T67" s="111" t="s">
        <v>527</v>
      </c>
      <c r="U67" s="114">
        <v>31.530614283586502</v>
      </c>
      <c r="V67" s="114">
        <v>30.456537326754415</v>
      </c>
      <c r="W67" s="114">
        <v>25.973077978637647</v>
      </c>
      <c r="X67" s="114">
        <v>23.816604952044752</v>
      </c>
      <c r="Y67" s="114">
        <v>24.009360865778632</v>
      </c>
      <c r="Z67" s="114">
        <v>24.648104707070186</v>
      </c>
      <c r="AA67" s="114"/>
      <c r="AB67" s="114">
        <v>20.729858864164871</v>
      </c>
      <c r="AC67" s="114"/>
      <c r="AD67" s="114">
        <v>0.57329166666666664</v>
      </c>
      <c r="AE67" s="114">
        <v>30.75823931080928</v>
      </c>
      <c r="AF67" s="118" t="s">
        <v>527</v>
      </c>
      <c r="AG67" s="125">
        <v>31.530614283586502</v>
      </c>
      <c r="AH67" s="125">
        <v>30.456537326754415</v>
      </c>
      <c r="AI67" s="125">
        <v>25.973077978637647</v>
      </c>
      <c r="AJ67" s="125">
        <v>23.816604952044752</v>
      </c>
      <c r="AK67" s="125">
        <v>24.009360865778632</v>
      </c>
      <c r="AL67" s="123">
        <v>24.648104707070186</v>
      </c>
      <c r="AM67" s="114"/>
      <c r="AN67" s="114">
        <v>20.729858864164871</v>
      </c>
      <c r="AO67" s="125"/>
      <c r="AP67" s="125"/>
      <c r="AQ67" s="125"/>
      <c r="AR67" s="125"/>
      <c r="AS67" s="126">
        <f>AVERAGE(Table57[[#This Row],[Jan]:[Dec]])</f>
        <v>25.88059413971957</v>
      </c>
      <c r="AU67" s="118" t="s">
        <v>527</v>
      </c>
      <c r="AV67" s="123">
        <f>IF(Table57[[#This Row],[Jan]]=0, "Missing",Table57[[#This Row],[Jan]])</f>
        <v>31.530614283586502</v>
      </c>
      <c r="AW67" s="123">
        <f>IF(Table57[[#This Row],[Feb]]=0, "Missing",Table57[[#This Row],[Feb]])</f>
        <v>30.456537326754415</v>
      </c>
      <c r="AX67" s="123">
        <f>IF(Table57[[#This Row],[Mar]]=0, "Missing",Table57[[#This Row],[Mar]])</f>
        <v>25.973077978637647</v>
      </c>
      <c r="AY67" s="123">
        <f>IF(Table57[[#This Row],[Apr]]=0, "Missing",Table57[[#This Row],[Apr]])</f>
        <v>23.816604952044752</v>
      </c>
      <c r="AZ67" s="123">
        <f>IF(Table57[[#This Row],[May]]=0, "Missing",Table57[[#This Row],[May]])</f>
        <v>24.009360865778632</v>
      </c>
      <c r="BA67" s="123">
        <f>IF(Table57[[#This Row],[Jun]]=0, "Missing",Table57[[#This Row],[Jun]])</f>
        <v>24.648104707070186</v>
      </c>
      <c r="BB67" s="123" t="str">
        <f>IF(Table57[[#This Row],[Jul]]=0, "Missing",Table57[[#This Row],[Jul]])</f>
        <v>Missing</v>
      </c>
      <c r="BC67" s="123">
        <f>IF(Table57[[#This Row],[Aug]]=0, "Missing",Table57[[#This Row],[Aug]])</f>
        <v>20.729858864164871</v>
      </c>
      <c r="BD67" s="123"/>
      <c r="BE67" s="123"/>
      <c r="BF67" s="123"/>
      <c r="BG67" s="126"/>
      <c r="BH67" s="124">
        <f>AVERAGE(Table598[[#This Row],[Jan]:[Aug]])</f>
        <v>25.88059413971957</v>
      </c>
      <c r="BI67" s="134"/>
      <c r="BJ67" s="144">
        <v>11.722530000000001</v>
      </c>
    </row>
    <row r="68" spans="3:62">
      <c r="C68" t="s">
        <v>23</v>
      </c>
      <c r="D68" t="s">
        <v>24</v>
      </c>
      <c r="E68" t="str">
        <f>Table825[[#This Row],[Site ID]]&amp;" - "&amp;Table825[[#This Row],[Site Name]]</f>
        <v>HSB2A - High Street Botley 2 (A)</v>
      </c>
      <c r="F68">
        <v>2158850</v>
      </c>
      <c r="G68" t="s">
        <v>18</v>
      </c>
      <c r="H68" s="116">
        <v>44958</v>
      </c>
      <c r="I68" s="116">
        <v>44986</v>
      </c>
      <c r="J68">
        <v>671.49999999994179</v>
      </c>
      <c r="K68">
        <v>35.222220402087942</v>
      </c>
      <c r="L68">
        <v>18.383204802759888</v>
      </c>
      <c r="M68">
        <v>1.7190000000000001</v>
      </c>
      <c r="T68" s="111" t="s">
        <v>22</v>
      </c>
      <c r="U68" s="114">
        <v>30.847098169436126</v>
      </c>
      <c r="V68" s="114">
        <v>31.129154131215465</v>
      </c>
      <c r="W68" s="114">
        <v>25.302561382957386</v>
      </c>
      <c r="X68" s="114">
        <v>24.814765928003542</v>
      </c>
      <c r="Y68" s="114">
        <v>21.438895318814748</v>
      </c>
      <c r="Z68" s="114">
        <v>23.127752282093745</v>
      </c>
      <c r="AA68" s="114">
        <v>20.64733068220513</v>
      </c>
      <c r="AB68" s="114">
        <v>22.347484650821936</v>
      </c>
      <c r="AC68" s="114">
        <v>28.706391493120321</v>
      </c>
      <c r="AD68" s="114">
        <v>28.728125513136288</v>
      </c>
      <c r="AE68" s="114">
        <v>26.643785124136834</v>
      </c>
    </row>
    <row r="69" spans="3:62">
      <c r="C69" t="s">
        <v>27</v>
      </c>
      <c r="D69" t="s">
        <v>28</v>
      </c>
      <c r="E69" t="str">
        <f>Table825[[#This Row],[Site ID]]&amp;" - "&amp;Table825[[#This Row],[Site Name]]</f>
        <v>KCA - Kings Copse Avenue</v>
      </c>
      <c r="F69">
        <v>2158851</v>
      </c>
      <c r="G69" t="s">
        <v>18</v>
      </c>
      <c r="H69" s="116">
        <v>44958</v>
      </c>
      <c r="I69" s="116">
        <v>44986</v>
      </c>
      <c r="J69">
        <v>671.51666666666279</v>
      </c>
      <c r="K69">
        <v>33.541212181380651</v>
      </c>
      <c r="L69">
        <v>17.505851869196583</v>
      </c>
      <c r="M69">
        <v>1.637</v>
      </c>
    </row>
    <row r="70" spans="3:62">
      <c r="C70" t="s">
        <v>31</v>
      </c>
      <c r="D70" t="s">
        <v>32</v>
      </c>
      <c r="E70" t="str">
        <f>Table825[[#This Row],[Site ID]]&amp;" - "&amp;Table825[[#This Row],[Site Name]]</f>
        <v>GR - Grange Road</v>
      </c>
      <c r="F70">
        <v>2158852</v>
      </c>
      <c r="G70" t="s">
        <v>18</v>
      </c>
      <c r="H70" s="116">
        <v>44958</v>
      </c>
      <c r="I70" s="116">
        <v>44986</v>
      </c>
      <c r="J70">
        <v>671.49999999994179</v>
      </c>
      <c r="K70">
        <v>33.562534623979083</v>
      </c>
      <c r="L70">
        <v>17.516980492682194</v>
      </c>
      <c r="M70">
        <v>1.6379999999999999</v>
      </c>
    </row>
    <row r="71" spans="3:62">
      <c r="C71" t="s">
        <v>35</v>
      </c>
      <c r="D71" t="s">
        <v>36</v>
      </c>
      <c r="E71" t="str">
        <f>Table825[[#This Row],[Site ID]]&amp;" - "&amp;Table825[[#This Row],[Site Name]]</f>
        <v>PAV - Pavilion Road</v>
      </c>
      <c r="F71">
        <v>2158853</v>
      </c>
      <c r="G71" t="s">
        <v>18</v>
      </c>
      <c r="H71" s="116">
        <v>44958</v>
      </c>
      <c r="I71" s="116">
        <v>44986</v>
      </c>
      <c r="J71">
        <v>671.54999999993015</v>
      </c>
      <c r="K71">
        <v>20.119630705087342</v>
      </c>
      <c r="L71">
        <v>10.500851098688592</v>
      </c>
      <c r="M71">
        <v>0.98199999999999998</v>
      </c>
    </row>
    <row r="72" spans="3:62">
      <c r="C72" t="s">
        <v>39</v>
      </c>
      <c r="D72" t="s">
        <v>40</v>
      </c>
      <c r="E72" t="str">
        <f>Table825[[#This Row],[Site ID]]&amp;" - "&amp;Table825[[#This Row],[Site Name]]</f>
        <v>WSRB - Winchester Street Railway Bridge</v>
      </c>
      <c r="F72">
        <v>2158854</v>
      </c>
      <c r="G72" t="s">
        <v>18</v>
      </c>
      <c r="H72" s="116">
        <v>44958</v>
      </c>
      <c r="I72" s="116">
        <v>44986</v>
      </c>
      <c r="J72">
        <v>671.31666666653473</v>
      </c>
      <c r="K72">
        <v>20.68000347576066</v>
      </c>
      <c r="L72">
        <v>10.793321229520178</v>
      </c>
      <c r="M72">
        <v>1.0089999999999999</v>
      </c>
    </row>
    <row r="73" spans="3:62">
      <c r="C73" t="s">
        <v>43</v>
      </c>
      <c r="D73" t="s">
        <v>44</v>
      </c>
      <c r="E73" t="str">
        <f>Table825[[#This Row],[Site ID]]&amp;" - "&amp;Table825[[#This Row],[Site Name]]</f>
        <v>UNC - Upper Northam Close</v>
      </c>
      <c r="F73">
        <v>2158855</v>
      </c>
      <c r="G73" t="s">
        <v>18</v>
      </c>
      <c r="H73" s="116">
        <v>44958</v>
      </c>
      <c r="I73" s="116">
        <v>44986</v>
      </c>
      <c r="J73">
        <v>671.4833333332208</v>
      </c>
      <c r="K73">
        <v>28.379282186209426</v>
      </c>
      <c r="L73">
        <v>14.811733917645839</v>
      </c>
      <c r="M73">
        <v>1.385</v>
      </c>
    </row>
    <row r="74" spans="3:62">
      <c r="C74" t="s">
        <v>47</v>
      </c>
      <c r="D74" t="s">
        <v>34</v>
      </c>
      <c r="E74" t="str">
        <f>Table825[[#This Row],[Site ID]]&amp;" - "&amp;Table825[[#This Row],[Site Name]]</f>
        <v>BDG - Bridge Road</v>
      </c>
      <c r="F74">
        <v>2158856</v>
      </c>
      <c r="G74" t="s">
        <v>18</v>
      </c>
      <c r="H74" s="116">
        <v>44958</v>
      </c>
      <c r="I74" s="116">
        <v>44986</v>
      </c>
      <c r="J74">
        <v>671.38333333324408</v>
      </c>
      <c r="K74">
        <v>31.723951046351313</v>
      </c>
      <c r="L74">
        <v>16.557385723565403</v>
      </c>
      <c r="M74">
        <v>1.548</v>
      </c>
    </row>
    <row r="75" spans="3:62">
      <c r="C75" t="s">
        <v>50</v>
      </c>
      <c r="D75" t="s">
        <v>38</v>
      </c>
      <c r="E75" t="str">
        <f>Table825[[#This Row],[Site ID]]&amp;" - "&amp;Table825[[#This Row],[Site Name]]</f>
        <v>BDG2 - Bridge Road 2</v>
      </c>
      <c r="F75">
        <v>2158857</v>
      </c>
      <c r="G75" t="s">
        <v>18</v>
      </c>
      <c r="H75" s="116">
        <v>44958</v>
      </c>
      <c r="I75" s="116">
        <v>44986</v>
      </c>
      <c r="J75">
        <v>671.44999999995343</v>
      </c>
      <c r="K75">
        <v>44.097651351555669</v>
      </c>
      <c r="L75">
        <v>23.015475653212771</v>
      </c>
      <c r="M75">
        <v>2.1520000000000001</v>
      </c>
    </row>
    <row r="76" spans="3:62">
      <c r="C76" t="s">
        <v>53</v>
      </c>
      <c r="D76" t="s">
        <v>54</v>
      </c>
      <c r="E76" t="str">
        <f>Table825[[#This Row],[Site ID]]&amp;" - "&amp;Table825[[#This Row],[Site Name]]</f>
        <v>OH2 - Oakhill 2 (Bridge)</v>
      </c>
      <c r="F76">
        <v>2158858</v>
      </c>
      <c r="G76" t="s">
        <v>18</v>
      </c>
      <c r="H76" s="116">
        <v>44958</v>
      </c>
      <c r="I76" s="116">
        <v>44986</v>
      </c>
      <c r="J76">
        <v>671.41666666668607</v>
      </c>
      <c r="K76">
        <v>51.620584833062928</v>
      </c>
      <c r="L76">
        <v>26.941850121640361</v>
      </c>
      <c r="M76">
        <v>2.5190000000000001</v>
      </c>
    </row>
    <row r="77" spans="3:62">
      <c r="C77" t="s">
        <v>57</v>
      </c>
      <c r="D77" t="s">
        <v>58</v>
      </c>
      <c r="E77" t="str">
        <f>Table825[[#This Row],[Site ID]]&amp;" - "&amp;Table825[[#This Row],[Site Name]]</f>
        <v>OH - Oakhill (Prov)</v>
      </c>
      <c r="F77">
        <v>2158859</v>
      </c>
      <c r="G77" t="s">
        <v>18</v>
      </c>
      <c r="H77" s="116">
        <v>44958</v>
      </c>
      <c r="I77" s="116">
        <v>44986</v>
      </c>
      <c r="J77">
        <v>671.41666666668607</v>
      </c>
      <c r="K77">
        <v>40.862027057216146</v>
      </c>
      <c r="L77">
        <v>21.32673645992492</v>
      </c>
      <c r="M77">
        <v>1.994</v>
      </c>
    </row>
    <row r="78" spans="3:62">
      <c r="C78" t="s">
        <v>61</v>
      </c>
      <c r="D78" t="s">
        <v>62</v>
      </c>
      <c r="E78" t="str">
        <f>Table825[[#This Row],[Site ID]]&amp;" - "&amp;Table825[[#This Row],[Site Name]]</f>
        <v>PH2 - Providence Hill 2</v>
      </c>
      <c r="F78">
        <v>2158860</v>
      </c>
      <c r="G78" t="s">
        <v>18</v>
      </c>
      <c r="H78" s="116">
        <v>44958</v>
      </c>
      <c r="I78" s="116">
        <v>44986</v>
      </c>
      <c r="J78">
        <v>671.50000000011642</v>
      </c>
      <c r="K78">
        <v>45.200825018607205</v>
      </c>
      <c r="L78">
        <v>23.591244790504806</v>
      </c>
      <c r="M78">
        <v>2.206</v>
      </c>
    </row>
    <row r="79" spans="3:62">
      <c r="C79" t="s">
        <v>65</v>
      </c>
      <c r="D79" t="s">
        <v>66</v>
      </c>
      <c r="E79" t="str">
        <f>Table825[[#This Row],[Site ID]]&amp;" - "&amp;Table825[[#This Row],[Site Name]]</f>
        <v>PH1 - Providence Hill 1</v>
      </c>
      <c r="F79">
        <v>2158861</v>
      </c>
      <c r="G79" t="s">
        <v>18</v>
      </c>
      <c r="H79" s="116">
        <v>44958</v>
      </c>
      <c r="I79" s="116">
        <v>44986</v>
      </c>
      <c r="J79">
        <v>671.59999999991851</v>
      </c>
      <c r="K79">
        <v>34.315552412154254</v>
      </c>
      <c r="L79">
        <v>17.909996039746481</v>
      </c>
      <c r="M79">
        <v>1.675</v>
      </c>
    </row>
    <row r="80" spans="3:62">
      <c r="C80" t="s">
        <v>69</v>
      </c>
      <c r="D80" t="s">
        <v>70</v>
      </c>
      <c r="E80" t="str">
        <f>Table825[[#This Row],[Site ID]]&amp;" - "&amp;Table825[[#This Row],[Site Name]]</f>
        <v>PH3 - Providence Hill 3</v>
      </c>
      <c r="F80">
        <v>2158862</v>
      </c>
      <c r="G80" t="s">
        <v>18</v>
      </c>
      <c r="H80" s="116">
        <v>44958</v>
      </c>
      <c r="I80" s="116">
        <v>44986</v>
      </c>
      <c r="J80">
        <v>671.58333333337214</v>
      </c>
      <c r="K80">
        <v>31.5710916987201</v>
      </c>
      <c r="L80">
        <v>16.477605270730741</v>
      </c>
      <c r="M80">
        <v>1.5409999999999999</v>
      </c>
    </row>
    <row r="81" spans="3:60">
      <c r="C81" t="s">
        <v>73</v>
      </c>
      <c r="D81" t="s">
        <v>74</v>
      </c>
      <c r="E81" t="str">
        <f>Table825[[#This Row],[Site ID]]&amp;" - "&amp;Table825[[#This Row],[Site Name]]</f>
        <v>HL2 - Hamble Lane 2 (Tesco)</v>
      </c>
      <c r="F81">
        <v>2158863</v>
      </c>
      <c r="G81" t="s">
        <v>18</v>
      </c>
      <c r="H81" s="116">
        <v>44958</v>
      </c>
      <c r="I81" s="116">
        <v>44986</v>
      </c>
      <c r="J81">
        <v>671.38333333324408</v>
      </c>
      <c r="K81">
        <v>44.081536628360247</v>
      </c>
      <c r="L81">
        <v>23.007065046117042</v>
      </c>
      <c r="M81">
        <v>2.1509999999999998</v>
      </c>
    </row>
    <row r="82" spans="3:60" ht="42" customHeight="1">
      <c r="C82" t="s">
        <v>77</v>
      </c>
      <c r="D82" t="s">
        <v>78</v>
      </c>
      <c r="E82" t="str">
        <f>Table825[[#This Row],[Site ID]]&amp;" - "&amp;Table825[[#This Row],[Site Name]]</f>
        <v>HL - Hamble Lane (Woodlands)</v>
      </c>
      <c r="F82">
        <v>2158864</v>
      </c>
      <c r="G82" t="s">
        <v>18</v>
      </c>
      <c r="H82" s="116">
        <v>44958</v>
      </c>
      <c r="I82" s="116">
        <v>44986</v>
      </c>
      <c r="J82">
        <v>671.39999999996508</v>
      </c>
      <c r="K82">
        <v>35.391410485554417</v>
      </c>
      <c r="L82">
        <v>18.471508604151577</v>
      </c>
      <c r="M82">
        <v>1.7270000000000001</v>
      </c>
      <c r="BA82" s="143"/>
      <c r="BB82" s="146"/>
      <c r="BC82" s="146"/>
      <c r="BH82" s="146"/>
    </row>
    <row r="83" spans="3:60" ht="41.5" customHeight="1">
      <c r="C83" t="s">
        <v>81</v>
      </c>
      <c r="D83" t="s">
        <v>82</v>
      </c>
      <c r="E83" t="str">
        <f>Table825[[#This Row],[Site ID]]&amp;" - "&amp;Table825[[#This Row],[Site Name]]</f>
        <v>HCF - Hamble Corner Fruit Farm</v>
      </c>
      <c r="F83">
        <v>2158865</v>
      </c>
      <c r="G83" t="s">
        <v>18</v>
      </c>
      <c r="H83" s="116">
        <v>44958</v>
      </c>
      <c r="I83" s="116">
        <v>44986</v>
      </c>
      <c r="J83">
        <v>671.51666666666279</v>
      </c>
      <c r="K83">
        <v>32.291356382318817</v>
      </c>
      <c r="L83">
        <v>16.853526295573495</v>
      </c>
      <c r="M83">
        <v>1.5760000000000001</v>
      </c>
      <c r="BA83" s="143"/>
      <c r="BB83" s="146"/>
      <c r="BC83" s="146"/>
      <c r="BH83" s="146"/>
    </row>
    <row r="84" spans="3:60" ht="73" customHeight="1">
      <c r="C84" t="s">
        <v>85</v>
      </c>
      <c r="D84" t="s">
        <v>86</v>
      </c>
      <c r="E84" t="str">
        <f>Table825[[#This Row],[Site ID]]&amp;" - "&amp;Table825[[#This Row],[Site Name]]</f>
        <v>HL4 - Hamble Lane 4</v>
      </c>
      <c r="F84">
        <v>2158866</v>
      </c>
      <c r="G84" t="s">
        <v>18</v>
      </c>
      <c r="H84" s="116">
        <v>44958</v>
      </c>
      <c r="I84" s="116">
        <v>44986</v>
      </c>
      <c r="J84">
        <v>671.53333333338378</v>
      </c>
      <c r="K84">
        <v>22.722224262879262</v>
      </c>
      <c r="L84">
        <v>11.859198467055982</v>
      </c>
      <c r="M84">
        <v>1.109</v>
      </c>
      <c r="BA84" s="143"/>
      <c r="BB84" s="146"/>
      <c r="BC84" s="146"/>
      <c r="BH84" s="146"/>
    </row>
    <row r="85" spans="3:60" ht="14.5" customHeight="1">
      <c r="C85" t="s">
        <v>89</v>
      </c>
      <c r="D85" t="s">
        <v>90</v>
      </c>
      <c r="E85" t="str">
        <f>Table825[[#This Row],[Site ID]]&amp;" - "&amp;Table825[[#This Row],[Site Name]]</f>
        <v>HPS - Hamble Primary School</v>
      </c>
      <c r="F85">
        <v>2158867</v>
      </c>
      <c r="G85" t="s">
        <v>18</v>
      </c>
      <c r="H85" s="116">
        <v>44958</v>
      </c>
      <c r="I85" s="116">
        <v>44986</v>
      </c>
      <c r="J85">
        <v>671.51666666666279</v>
      </c>
      <c r="K85">
        <v>28.869620014395441</v>
      </c>
      <c r="L85">
        <v>15.067651364507016</v>
      </c>
      <c r="M85">
        <v>1.409</v>
      </c>
      <c r="BA85" s="143"/>
      <c r="BB85" s="146"/>
      <c r="BC85" s="146"/>
      <c r="BH85" s="146"/>
    </row>
    <row r="86" spans="3:60">
      <c r="C86" t="s">
        <v>88</v>
      </c>
      <c r="D86" t="s">
        <v>93</v>
      </c>
      <c r="E86" t="str">
        <f>Table825[[#This Row],[Site ID]]&amp;" - "&amp;Table825[[#This Row],[Site Name]]</f>
        <v>HPO - Hound Parish Office</v>
      </c>
      <c r="F86">
        <v>2158868</v>
      </c>
      <c r="G86" t="s">
        <v>18</v>
      </c>
      <c r="H86" s="116">
        <v>44958</v>
      </c>
      <c r="I86" s="116">
        <v>44986</v>
      </c>
      <c r="J86">
        <v>672.01666666654637</v>
      </c>
      <c r="K86">
        <v>22.767304382335865</v>
      </c>
      <c r="L86">
        <v>11.882726713118927</v>
      </c>
      <c r="M86">
        <v>1.1120000000000001</v>
      </c>
      <c r="BB86" s="146"/>
      <c r="BC86" s="146"/>
      <c r="BH86" s="146"/>
    </row>
    <row r="87" spans="3:60">
      <c r="C87" t="s">
        <v>92</v>
      </c>
      <c r="D87" t="s">
        <v>97</v>
      </c>
      <c r="E87" t="str">
        <f>Table825[[#This Row],[Site ID]]&amp;" - "&amp;Table825[[#This Row],[Site Name]]</f>
        <v>SWA - Swaythling road</v>
      </c>
      <c r="F87">
        <v>2158869</v>
      </c>
      <c r="G87" t="s">
        <v>18</v>
      </c>
      <c r="H87" s="116">
        <v>44958</v>
      </c>
      <c r="I87" s="116">
        <v>44986</v>
      </c>
      <c r="J87">
        <v>672</v>
      </c>
      <c r="K87">
        <v>32.861897321428572</v>
      </c>
      <c r="L87">
        <v>17.151303403668358</v>
      </c>
      <c r="M87">
        <v>1.605</v>
      </c>
    </row>
    <row r="88" spans="3:60">
      <c r="C88" t="s">
        <v>96</v>
      </c>
      <c r="D88" t="s">
        <v>26</v>
      </c>
      <c r="E88" t="str">
        <f>Table825[[#This Row],[Site ID]]&amp;" - "&amp;Table825[[#This Row],[Site Name]]</f>
        <v>AL - Allington Lane</v>
      </c>
      <c r="F88">
        <v>2158870</v>
      </c>
      <c r="G88" t="s">
        <v>18</v>
      </c>
      <c r="H88" s="116">
        <v>44958</v>
      </c>
      <c r="I88" s="116">
        <v>44986</v>
      </c>
      <c r="J88">
        <v>672.16666666668607</v>
      </c>
      <c r="K88">
        <v>27.265541284402886</v>
      </c>
      <c r="L88">
        <v>14.230449522130943</v>
      </c>
      <c r="M88">
        <v>1.3320000000000001</v>
      </c>
    </row>
    <row r="89" spans="3:60">
      <c r="C89" t="s">
        <v>99</v>
      </c>
      <c r="D89" t="s">
        <v>102</v>
      </c>
      <c r="E89" t="str">
        <f>Table825[[#This Row],[Site ID]]&amp;" - "&amp;Table825[[#This Row],[Site Name]]</f>
        <v>JW - Jukes Walk</v>
      </c>
      <c r="F89">
        <v>2158871</v>
      </c>
      <c r="G89" t="s">
        <v>18</v>
      </c>
      <c r="H89" s="116">
        <v>44958</v>
      </c>
      <c r="I89" s="116">
        <v>44986</v>
      </c>
      <c r="J89">
        <v>672.14999999996508</v>
      </c>
      <c r="K89">
        <v>27.982672022615453</v>
      </c>
      <c r="L89">
        <v>14.6047348761041</v>
      </c>
      <c r="M89">
        <v>1.367</v>
      </c>
    </row>
    <row r="90" spans="3:60">
      <c r="C90" t="s">
        <v>101</v>
      </c>
      <c r="D90" t="s">
        <v>46</v>
      </c>
      <c r="E90" t="str">
        <f>Table825[[#This Row],[Site ID]]&amp;" - "&amp;Table825[[#This Row],[Site Name]]</f>
        <v>BOT - Botley Road</v>
      </c>
      <c r="F90">
        <v>2158872</v>
      </c>
      <c r="G90" t="s">
        <v>18</v>
      </c>
      <c r="H90" s="116">
        <v>44958</v>
      </c>
      <c r="I90" s="116">
        <v>44986</v>
      </c>
      <c r="J90">
        <v>672.14999999996508</v>
      </c>
      <c r="K90">
        <v>35.474740757273288</v>
      </c>
      <c r="L90">
        <v>18.51500039523658</v>
      </c>
      <c r="M90">
        <v>1.7330000000000001</v>
      </c>
    </row>
    <row r="91" spans="3:60">
      <c r="C91" t="s">
        <v>104</v>
      </c>
      <c r="D91" t="s">
        <v>107</v>
      </c>
      <c r="E91" t="str">
        <f>Table825[[#This Row],[Site ID]]&amp;" - "&amp;Table825[[#This Row],[Site Name]]</f>
        <v>WYV - Wyvern School</v>
      </c>
      <c r="F91">
        <v>2158873</v>
      </c>
      <c r="G91" t="s">
        <v>18</v>
      </c>
      <c r="H91" s="116">
        <v>44958</v>
      </c>
      <c r="I91" s="116">
        <v>44986</v>
      </c>
      <c r="J91">
        <v>672.21666666667443</v>
      </c>
      <c r="K91">
        <v>30.456537326754415</v>
      </c>
      <c r="L91">
        <v>15.89589630832694</v>
      </c>
      <c r="M91">
        <v>1.488</v>
      </c>
    </row>
    <row r="92" spans="3:60">
      <c r="C92" t="s">
        <v>106</v>
      </c>
      <c r="D92" t="s">
        <v>84</v>
      </c>
      <c r="E92" t="str">
        <f>Table825[[#This Row],[Site ID]]&amp;" - "&amp;Table825[[#This Row],[Site Name]]</f>
        <v>FORSL - Fair Oak Road/Sandy Lane</v>
      </c>
      <c r="F92">
        <v>2158874</v>
      </c>
      <c r="G92" t="s">
        <v>18</v>
      </c>
      <c r="H92" s="116">
        <v>44958</v>
      </c>
      <c r="I92" s="116">
        <v>44986</v>
      </c>
      <c r="J92">
        <v>672.28333333338378</v>
      </c>
      <c r="K92">
        <v>32.336395864836312</v>
      </c>
      <c r="L92">
        <v>16.877033332378033</v>
      </c>
      <c r="M92">
        <v>1.58</v>
      </c>
    </row>
    <row r="93" spans="3:60">
      <c r="C93" t="s">
        <v>109</v>
      </c>
      <c r="D93" t="s">
        <v>80</v>
      </c>
      <c r="E93" t="str">
        <f>Table825[[#This Row],[Site ID]]&amp;" - "&amp;Table825[[#This Row],[Site Name]]</f>
        <v>FOR - Fair Oak Road</v>
      </c>
      <c r="F93">
        <v>2158875</v>
      </c>
      <c r="G93" t="s">
        <v>18</v>
      </c>
      <c r="H93" s="116">
        <v>44958</v>
      </c>
      <c r="I93" s="116">
        <v>44986</v>
      </c>
      <c r="J93">
        <v>672.3833333333605</v>
      </c>
      <c r="K93">
        <v>24.494246337653625</v>
      </c>
      <c r="L93">
        <v>12.784053412136547</v>
      </c>
      <c r="M93">
        <v>1.1970000000000001</v>
      </c>
    </row>
    <row r="94" spans="3:60">
      <c r="C94" t="s">
        <v>111</v>
      </c>
      <c r="D94" t="s">
        <v>49</v>
      </c>
      <c r="E94" t="str">
        <f>Table825[[#This Row],[Site ID]]&amp;" - "&amp;Table825[[#This Row],[Site Name]]</f>
        <v>BR - Bishopstoke Road</v>
      </c>
      <c r="F94">
        <v>2158876</v>
      </c>
      <c r="G94" t="s">
        <v>18</v>
      </c>
      <c r="H94" s="116">
        <v>44958</v>
      </c>
      <c r="I94" s="116">
        <v>44986</v>
      </c>
      <c r="J94">
        <v>672.44999999989523</v>
      </c>
      <c r="K94">
        <v>38.037000520490722</v>
      </c>
      <c r="L94">
        <v>19.852296722594325</v>
      </c>
      <c r="M94">
        <v>1.859</v>
      </c>
    </row>
    <row r="95" spans="3:60">
      <c r="C95" t="s">
        <v>113</v>
      </c>
      <c r="D95" t="s">
        <v>52</v>
      </c>
      <c r="E95" t="str">
        <f>Table825[[#This Row],[Site ID]]&amp;" - "&amp;Table825[[#This Row],[Site Name]]</f>
        <v>BR2 - Bishopstoke Road 2</v>
      </c>
      <c r="F95">
        <v>2158877</v>
      </c>
      <c r="G95" t="s">
        <v>18</v>
      </c>
      <c r="H95" s="116">
        <v>44958</v>
      </c>
      <c r="I95" s="116">
        <v>44986</v>
      </c>
      <c r="J95">
        <v>672.39999999990687</v>
      </c>
      <c r="K95">
        <v>38.244454193937479</v>
      </c>
      <c r="L95">
        <v>19.960571082430835</v>
      </c>
      <c r="M95">
        <v>1.869</v>
      </c>
    </row>
    <row r="96" spans="3:60">
      <c r="C96" t="s">
        <v>115</v>
      </c>
      <c r="D96" t="s">
        <v>118</v>
      </c>
      <c r="E96" t="str">
        <f>Table825[[#This Row],[Site ID]]&amp;" - "&amp;Table825[[#This Row],[Site Name]]</f>
        <v>TWY - Twyford Road</v>
      </c>
      <c r="F96">
        <v>2158878</v>
      </c>
      <c r="G96" t="s">
        <v>18</v>
      </c>
      <c r="H96" s="116">
        <v>44958</v>
      </c>
      <c r="I96" s="116">
        <v>44986</v>
      </c>
      <c r="J96">
        <v>672.41666666662786</v>
      </c>
      <c r="K96">
        <v>31.982129631926494</v>
      </c>
      <c r="L96">
        <v>16.692134463427191</v>
      </c>
      <c r="M96">
        <v>1.5629999999999999</v>
      </c>
    </row>
    <row r="97" spans="3:13">
      <c r="C97" t="s">
        <v>117</v>
      </c>
      <c r="D97" t="s">
        <v>122</v>
      </c>
      <c r="E97" t="str">
        <f>Table825[[#This Row],[Site ID]]&amp;" - "&amp;Table825[[#This Row],[Site Name]]</f>
        <v>MS - Mill Street</v>
      </c>
      <c r="F97">
        <v>2158879</v>
      </c>
      <c r="G97" t="s">
        <v>18</v>
      </c>
      <c r="H97" s="116">
        <v>44958</v>
      </c>
      <c r="I97" s="116">
        <v>44986</v>
      </c>
      <c r="J97">
        <v>672.41666666662786</v>
      </c>
      <c r="K97">
        <v>31.61381335977379</v>
      </c>
      <c r="L97">
        <v>16.49990258860845</v>
      </c>
      <c r="M97">
        <v>1.5449999999999999</v>
      </c>
    </row>
    <row r="98" spans="3:13">
      <c r="C98" t="s">
        <v>121</v>
      </c>
      <c r="D98" t="s">
        <v>72</v>
      </c>
      <c r="E98" t="str">
        <f>Table825[[#This Row],[Site ID]]&amp;" - "&amp;Table825[[#This Row],[Site Name]]</f>
        <v>CR4 - Campbell Road 4</v>
      </c>
      <c r="F98">
        <v>2158880</v>
      </c>
      <c r="G98" t="s">
        <v>18</v>
      </c>
      <c r="H98" s="116">
        <v>44958</v>
      </c>
      <c r="I98" s="116">
        <v>44986</v>
      </c>
      <c r="J98">
        <v>677.3833333334187</v>
      </c>
      <c r="K98">
        <v>28.335218856872153</v>
      </c>
      <c r="L98">
        <v>14.78873635536125</v>
      </c>
      <c r="M98">
        <v>1.395</v>
      </c>
    </row>
    <row r="99" spans="3:13">
      <c r="C99" t="s">
        <v>129</v>
      </c>
      <c r="D99" t="s">
        <v>68</v>
      </c>
      <c r="E99" t="str">
        <f>Table825[[#This Row],[Site ID]]&amp;" - "&amp;Table825[[#This Row],[Site Name]]</f>
        <v>CR3 - Campbell Road 3</v>
      </c>
      <c r="F99">
        <v>2158881</v>
      </c>
      <c r="G99" t="s">
        <v>18</v>
      </c>
      <c r="H99" s="116">
        <v>44958</v>
      </c>
      <c r="I99" s="116">
        <v>44986</v>
      </c>
      <c r="J99">
        <v>677.33333333325572</v>
      </c>
      <c r="K99">
        <v>21.186964074805577</v>
      </c>
      <c r="L99">
        <v>11.057914444053015</v>
      </c>
      <c r="M99">
        <v>1.0429999999999999</v>
      </c>
    </row>
    <row r="100" spans="3:13">
      <c r="C100" t="s">
        <v>125</v>
      </c>
      <c r="D100" t="s">
        <v>64</v>
      </c>
      <c r="E100" t="str">
        <f>Table825[[#This Row],[Site ID]]&amp;" - "&amp;Table825[[#This Row],[Site Name]]</f>
        <v>CR - Campbell Road</v>
      </c>
      <c r="F100">
        <v>2158882</v>
      </c>
      <c r="G100" t="s">
        <v>18</v>
      </c>
      <c r="H100" s="116">
        <v>44958</v>
      </c>
      <c r="I100" s="116">
        <v>44986</v>
      </c>
      <c r="J100">
        <v>677.43333333323244</v>
      </c>
      <c r="K100">
        <v>39.747620430060536</v>
      </c>
      <c r="L100">
        <v>20.745104608591095</v>
      </c>
      <c r="M100">
        <v>1.9570000000000001</v>
      </c>
    </row>
    <row r="101" spans="3:13">
      <c r="C101" t="s">
        <v>128</v>
      </c>
      <c r="D101" t="s">
        <v>135</v>
      </c>
      <c r="E101" t="str">
        <f>Table825[[#This Row],[Site ID]]&amp;" - "&amp;Table825[[#This Row],[Site Name]]</f>
        <v>SRAN(A) - Southampton Road Analyser (A)</v>
      </c>
      <c r="F101">
        <v>2158883</v>
      </c>
      <c r="G101" t="s">
        <v>18</v>
      </c>
      <c r="H101" s="116">
        <v>44958</v>
      </c>
      <c r="I101" s="116">
        <v>44986</v>
      </c>
      <c r="J101">
        <v>672.84999999997672</v>
      </c>
      <c r="K101">
        <v>40.774981050755663</v>
      </c>
      <c r="L101">
        <v>21.281305350081244</v>
      </c>
      <c r="M101">
        <v>1.994</v>
      </c>
    </row>
    <row r="102" spans="3:13">
      <c r="C102" t="s">
        <v>131</v>
      </c>
      <c r="D102" t="s">
        <v>138</v>
      </c>
      <c r="E102" t="str">
        <f>Table825[[#This Row],[Site ID]]&amp;" - "&amp;Table825[[#This Row],[Site Name]]</f>
        <v>SRAN(B) - Southampton Road Analyser (B)</v>
      </c>
      <c r="F102">
        <v>2158884</v>
      </c>
      <c r="G102" t="s">
        <v>18</v>
      </c>
      <c r="H102" s="116">
        <v>44958</v>
      </c>
      <c r="I102" s="116">
        <v>44986</v>
      </c>
      <c r="J102">
        <v>672.84999999997672</v>
      </c>
      <c r="K102">
        <v>39.588948502639404</v>
      </c>
      <c r="L102">
        <v>20.662290450229335</v>
      </c>
      <c r="M102">
        <v>1.9359999999999999</v>
      </c>
    </row>
    <row r="103" spans="3:13">
      <c r="C103" t="s">
        <v>134</v>
      </c>
      <c r="D103" t="s">
        <v>141</v>
      </c>
      <c r="E103" t="str">
        <f>Table825[[#This Row],[Site ID]]&amp;" - "&amp;Table825[[#This Row],[Site Name]]</f>
        <v>SRAN(C) - Southampton Road Analyser (C)</v>
      </c>
      <c r="F103">
        <v>2158885</v>
      </c>
      <c r="G103" t="s">
        <v>18</v>
      </c>
      <c r="H103" s="116">
        <v>44958</v>
      </c>
      <c r="I103" s="116">
        <v>44986</v>
      </c>
      <c r="J103">
        <v>672.84999999997672</v>
      </c>
      <c r="K103">
        <v>39.179971761909655</v>
      </c>
      <c r="L103">
        <v>20.448837036487294</v>
      </c>
      <c r="M103">
        <v>1.9159999999999999</v>
      </c>
    </row>
    <row r="104" spans="3:13">
      <c r="C104" t="s">
        <v>137</v>
      </c>
      <c r="D104" t="s">
        <v>56</v>
      </c>
      <c r="E104" t="str">
        <f>Table825[[#This Row],[Site ID]]&amp;" - "&amp;Table825[[#This Row],[Site Name]]</f>
        <v>CA - Chestnut Avenue</v>
      </c>
      <c r="F104">
        <v>2158886</v>
      </c>
      <c r="G104" t="s">
        <v>18</v>
      </c>
      <c r="H104" s="116">
        <v>44958</v>
      </c>
      <c r="I104" s="116">
        <v>44986</v>
      </c>
      <c r="J104">
        <v>672.91666666668607</v>
      </c>
      <c r="K104">
        <v>29.668322972135368</v>
      </c>
      <c r="L104">
        <v>15.484510945790902</v>
      </c>
      <c r="M104">
        <v>1.4510000000000001</v>
      </c>
    </row>
    <row r="105" spans="3:13">
      <c r="C105" t="s">
        <v>140</v>
      </c>
      <c r="D105" t="s">
        <v>152</v>
      </c>
      <c r="E105" t="str">
        <f>Table825[[#This Row],[Site ID]]&amp;" - "&amp;Table825[[#This Row],[Site Name]]</f>
        <v>SR2 - Southampton Road 2</v>
      </c>
      <c r="F105">
        <v>2158888</v>
      </c>
      <c r="G105" t="s">
        <v>18</v>
      </c>
      <c r="H105" s="116">
        <v>44958</v>
      </c>
      <c r="I105" s="116">
        <v>44986</v>
      </c>
      <c r="J105">
        <v>673.31666666659294</v>
      </c>
      <c r="K105">
        <v>45.5284318918835</v>
      </c>
      <c r="L105">
        <v>23.762229588665711</v>
      </c>
      <c r="M105">
        <v>2.2280000000000002</v>
      </c>
    </row>
    <row r="106" spans="3:13">
      <c r="C106" t="s">
        <v>144</v>
      </c>
      <c r="D106" t="s">
        <v>156</v>
      </c>
      <c r="E106" t="str">
        <f>Table825[[#This Row],[Site ID]]&amp;" - "&amp;Table825[[#This Row],[Site Name]]</f>
        <v>TP(A) - The Point (A)</v>
      </c>
      <c r="F106">
        <v>2158889</v>
      </c>
      <c r="G106" t="s">
        <v>18</v>
      </c>
      <c r="H106" s="116">
        <v>44958</v>
      </c>
      <c r="I106" s="116">
        <v>44986</v>
      </c>
      <c r="J106">
        <v>672.95000000012806</v>
      </c>
      <c r="K106">
        <v>26.293296678797287</v>
      </c>
      <c r="L106">
        <v>13.72301496805704</v>
      </c>
      <c r="M106">
        <v>1.286</v>
      </c>
    </row>
    <row r="107" spans="3:13">
      <c r="C107" t="s">
        <v>147</v>
      </c>
      <c r="D107" t="s">
        <v>159</v>
      </c>
      <c r="E107" t="str">
        <f>Table825[[#This Row],[Site ID]]&amp;" - "&amp;Table825[[#This Row],[Site Name]]</f>
        <v>TP(B) - The Point (B)</v>
      </c>
      <c r="F107">
        <v>2158890</v>
      </c>
      <c r="G107" t="s">
        <v>18</v>
      </c>
      <c r="H107" s="116">
        <v>44958</v>
      </c>
      <c r="I107" s="116">
        <v>44986</v>
      </c>
      <c r="J107">
        <v>672.94999999995343</v>
      </c>
      <c r="K107">
        <v>29.748636600046641</v>
      </c>
      <c r="L107">
        <v>15.526428288124553</v>
      </c>
      <c r="M107">
        <v>1.4550000000000001</v>
      </c>
    </row>
    <row r="108" spans="3:13">
      <c r="C108" t="s">
        <v>151</v>
      </c>
      <c r="D108" t="s">
        <v>162</v>
      </c>
      <c r="E108" t="str">
        <f>Table825[[#This Row],[Site ID]]&amp;" - "&amp;Table825[[#This Row],[Site Name]]</f>
        <v>TP(C) - The Point (C)</v>
      </c>
      <c r="F108">
        <v>2158891</v>
      </c>
      <c r="G108" t="s">
        <v>18</v>
      </c>
      <c r="H108" s="116">
        <v>44958</v>
      </c>
      <c r="I108" s="116">
        <v>44986</v>
      </c>
      <c r="J108">
        <v>672.94999999995343</v>
      </c>
      <c r="K108">
        <v>25.414127349730567</v>
      </c>
      <c r="L108">
        <v>13.264158324494034</v>
      </c>
      <c r="M108">
        <v>1.2430000000000001</v>
      </c>
    </row>
    <row r="109" spans="3:13">
      <c r="C109" t="s">
        <v>165</v>
      </c>
      <c r="D109" t="s">
        <v>124</v>
      </c>
      <c r="E109" t="str">
        <f>Table825[[#This Row],[Site ID]]&amp;" - "&amp;Table825[[#This Row],[Site Name]]</f>
        <v>LRPR - leigh road/Pluto Road</v>
      </c>
      <c r="F109">
        <v>2158892</v>
      </c>
      <c r="G109" t="s">
        <v>18</v>
      </c>
      <c r="H109" s="116">
        <v>44958</v>
      </c>
      <c r="I109" s="116">
        <v>44986</v>
      </c>
      <c r="J109">
        <v>673.08333333337214</v>
      </c>
      <c r="K109">
        <v>30.151578556392966</v>
      </c>
      <c r="L109">
        <v>15.736732023169607</v>
      </c>
      <c r="M109">
        <v>1.4750000000000001</v>
      </c>
    </row>
    <row r="110" spans="3:13">
      <c r="C110" t="s">
        <v>158</v>
      </c>
      <c r="D110" t="s">
        <v>143</v>
      </c>
      <c r="E110" t="str">
        <f>Table825[[#This Row],[Site ID]]&amp;" - "&amp;Table825[[#This Row],[Site Name]]</f>
        <v>OX - Oxburgh Close</v>
      </c>
      <c r="F110">
        <v>2158893</v>
      </c>
      <c r="G110" t="s">
        <v>18</v>
      </c>
      <c r="H110" s="116">
        <v>44958</v>
      </c>
      <c r="I110" s="116">
        <v>44986</v>
      </c>
      <c r="J110">
        <v>673.06666666665114</v>
      </c>
      <c r="K110">
        <v>20.34004308637131</v>
      </c>
      <c r="L110">
        <v>10.615888875976676</v>
      </c>
      <c r="M110">
        <v>0.995</v>
      </c>
    </row>
    <row r="111" spans="3:13">
      <c r="C111" t="s">
        <v>161</v>
      </c>
      <c r="D111" t="s">
        <v>95</v>
      </c>
      <c r="E111" t="str">
        <f>Table825[[#This Row],[Site ID]]&amp;" - "&amp;Table825[[#This Row],[Site Name]]</f>
        <v>HG - Hadleigh Gardens</v>
      </c>
      <c r="F111">
        <v>2158894</v>
      </c>
      <c r="G111" t="s">
        <v>18</v>
      </c>
      <c r="H111" s="116">
        <v>44958</v>
      </c>
      <c r="I111" s="116">
        <v>44986</v>
      </c>
      <c r="J111">
        <v>673.10000000009313</v>
      </c>
      <c r="K111">
        <v>20.298153320454777</v>
      </c>
      <c r="L111">
        <v>10.594025741364707</v>
      </c>
      <c r="M111">
        <v>0.99299999999999999</v>
      </c>
    </row>
    <row r="112" spans="3:13">
      <c r="C112" t="s">
        <v>164</v>
      </c>
      <c r="D112" t="s">
        <v>175</v>
      </c>
      <c r="E112" t="str">
        <f>Table825[[#This Row],[Site ID]]&amp;" - "&amp;Table825[[#This Row],[Site Name]]</f>
        <v>WA - Woodside Avenue</v>
      </c>
      <c r="F112">
        <v>2158895</v>
      </c>
      <c r="G112" t="s">
        <v>18</v>
      </c>
      <c r="H112" s="116">
        <v>44958</v>
      </c>
      <c r="I112" s="116">
        <v>44986</v>
      </c>
      <c r="J112">
        <v>673.10000000009313</v>
      </c>
      <c r="K112">
        <v>36.017468429648858</v>
      </c>
      <c r="L112">
        <v>18.798261184576649</v>
      </c>
      <c r="M112">
        <v>1.762</v>
      </c>
    </row>
    <row r="113" spans="3:26">
      <c r="C113" t="s">
        <v>168</v>
      </c>
      <c r="D113" t="s">
        <v>42</v>
      </c>
      <c r="E113" t="str">
        <f>Table825[[#This Row],[Site ID]]&amp;" - "&amp;Table825[[#This Row],[Site Name]]</f>
        <v>BEL - Belmont Road</v>
      </c>
      <c r="F113">
        <v>2158896</v>
      </c>
      <c r="G113" t="s">
        <v>18</v>
      </c>
      <c r="H113" s="116">
        <v>44958</v>
      </c>
      <c r="I113" s="116">
        <v>44986</v>
      </c>
      <c r="J113">
        <v>673.06666666665114</v>
      </c>
      <c r="K113">
        <v>25.368837658479194</v>
      </c>
      <c r="L113">
        <v>13.240520698579955</v>
      </c>
      <c r="M113">
        <v>1.2410000000000001</v>
      </c>
    </row>
    <row r="114" spans="3:26">
      <c r="C114" t="s">
        <v>171</v>
      </c>
      <c r="D114" t="s">
        <v>120</v>
      </c>
      <c r="E114" t="str">
        <f>Table825[[#This Row],[Site ID]]&amp;" - "&amp;Table825[[#This Row],[Site Name]]</f>
        <v>LR13 - Leigh Road/J13</v>
      </c>
      <c r="F114">
        <v>2158897</v>
      </c>
      <c r="G114" t="s">
        <v>18</v>
      </c>
      <c r="H114" s="116">
        <v>44958</v>
      </c>
      <c r="I114" s="116">
        <v>44986</v>
      </c>
      <c r="J114" s="117">
        <v>673.08333333337214</v>
      </c>
      <c r="K114" s="117">
        <v>43.336506128510564</v>
      </c>
      <c r="L114" s="117">
        <v>22.618218229911569</v>
      </c>
      <c r="M114" s="117">
        <v>2.12</v>
      </c>
      <c r="N114" s="117"/>
    </row>
    <row r="115" spans="3:26">
      <c r="C115" t="s">
        <v>174</v>
      </c>
      <c r="D115" t="s">
        <v>167</v>
      </c>
      <c r="E115" t="str">
        <f>Table825[[#This Row],[Site ID]]&amp;" - "&amp;Table825[[#This Row],[Site Name]]</f>
        <v>SC(A) - Steele Close (A)</v>
      </c>
      <c r="F115">
        <v>2158898</v>
      </c>
      <c r="G115" t="s">
        <v>18</v>
      </c>
      <c r="H115" s="116">
        <v>44958</v>
      </c>
      <c r="I115" s="116">
        <v>44986</v>
      </c>
      <c r="J115">
        <v>673.16666666662786</v>
      </c>
      <c r="K115">
        <v>20.459656845755077</v>
      </c>
      <c r="L115">
        <v>10.678317769183234</v>
      </c>
      <c r="M115">
        <v>1.0009999999999999</v>
      </c>
    </row>
    <row r="116" spans="3:26">
      <c r="C116" t="s">
        <v>177</v>
      </c>
      <c r="D116" t="s">
        <v>170</v>
      </c>
      <c r="E116" t="str">
        <f>Table825[[#This Row],[Site ID]]&amp;" - "&amp;Table825[[#This Row],[Site Name]]</f>
        <v>SC(B) - Steele Close (B)</v>
      </c>
      <c r="F116">
        <v>2158899</v>
      </c>
      <c r="G116" t="s">
        <v>18</v>
      </c>
      <c r="H116" s="116">
        <v>44958</v>
      </c>
      <c r="I116" s="116">
        <v>44986</v>
      </c>
      <c r="J116">
        <v>673.16666666662786</v>
      </c>
      <c r="K116">
        <v>23.218951225552214</v>
      </c>
      <c r="L116">
        <v>12.118450535256898</v>
      </c>
      <c r="M116">
        <v>1.1359999999999999</v>
      </c>
    </row>
    <row r="117" spans="3:26">
      <c r="C117" t="s">
        <v>179</v>
      </c>
      <c r="D117" t="s">
        <v>173</v>
      </c>
      <c r="E117" t="str">
        <f>Table825[[#This Row],[Site ID]]&amp;" - "&amp;Table825[[#This Row],[Site Name]]</f>
        <v>SC(C) - Steele Close (C)</v>
      </c>
      <c r="F117">
        <v>2158900</v>
      </c>
      <c r="G117" t="s">
        <v>18</v>
      </c>
      <c r="H117" s="116">
        <v>44958</v>
      </c>
      <c r="I117" s="116">
        <v>44986</v>
      </c>
      <c r="J117">
        <v>673.16666666662786</v>
      </c>
      <c r="K117">
        <v>24.240912106958564</v>
      </c>
      <c r="L117">
        <v>12.651833041210107</v>
      </c>
      <c r="M117">
        <v>1.1859999999999999</v>
      </c>
    </row>
    <row r="118" spans="3:26">
      <c r="C118" t="s">
        <v>182</v>
      </c>
      <c r="D118" t="s">
        <v>127</v>
      </c>
      <c r="E118" t="str">
        <f>Table825[[#This Row],[Site ID]]&amp;" - "&amp;Table825[[#This Row],[Site Name]]</f>
        <v>MC - Medina Close</v>
      </c>
      <c r="F118">
        <v>2158901</v>
      </c>
      <c r="G118" t="s">
        <v>18</v>
      </c>
      <c r="H118" s="116">
        <v>44958</v>
      </c>
      <c r="I118" s="116">
        <v>44986</v>
      </c>
      <c r="J118">
        <v>673.21666666679084</v>
      </c>
      <c r="K118">
        <v>24.566114920897604</v>
      </c>
      <c r="L118">
        <v>12.82156311111566</v>
      </c>
      <c r="M118">
        <v>1.202</v>
      </c>
    </row>
    <row r="119" spans="3:26">
      <c r="C119" t="s">
        <v>184</v>
      </c>
      <c r="D119" t="s">
        <v>154</v>
      </c>
      <c r="E119" t="str">
        <f>Table825[[#This Row],[Site ID]]&amp;" - "&amp;Table825[[#This Row],[Site Name]]</f>
        <v>PC(A) - Porteous Crescent (A)</v>
      </c>
      <c r="F119">
        <v>2158902</v>
      </c>
      <c r="G119" t="s">
        <v>18</v>
      </c>
      <c r="H119" s="116">
        <v>44958</v>
      </c>
      <c r="I119" s="116">
        <v>44986</v>
      </c>
      <c r="J119">
        <v>673.23333333333721</v>
      </c>
      <c r="K119">
        <v>20.764188740901997</v>
      </c>
      <c r="L119">
        <v>10.837259259343423</v>
      </c>
      <c r="M119">
        <v>1.016</v>
      </c>
    </row>
    <row r="120" spans="3:26">
      <c r="C120" t="s">
        <v>186</v>
      </c>
      <c r="D120" t="s">
        <v>133</v>
      </c>
      <c r="E120" t="str">
        <f>Table825[[#This Row],[Site ID]]&amp;" - "&amp;Table825[[#This Row],[Site Name]]</f>
        <v>NH - Nuffield Hospital</v>
      </c>
      <c r="F120">
        <v>2158903</v>
      </c>
      <c r="G120" t="s">
        <v>18</v>
      </c>
      <c r="H120" s="116">
        <v>44958</v>
      </c>
      <c r="I120" s="116">
        <v>44986</v>
      </c>
      <c r="J120">
        <v>673.21666666661622</v>
      </c>
      <c r="K120">
        <v>27.958773054739304</v>
      </c>
      <c r="L120">
        <v>14.592261510824272</v>
      </c>
      <c r="M120">
        <v>1.3680000000000001</v>
      </c>
    </row>
    <row r="121" spans="3:26">
      <c r="C121" t="s">
        <v>189</v>
      </c>
      <c r="D121" t="s">
        <v>30</v>
      </c>
      <c r="E121" t="str">
        <f>Table825[[#This Row],[Site ID]]&amp;" - "&amp;Table825[[#This Row],[Site Name]]</f>
        <v>AR - Ashdown Road</v>
      </c>
      <c r="F121">
        <v>2158904</v>
      </c>
      <c r="G121" t="s">
        <v>18</v>
      </c>
      <c r="H121" s="116">
        <v>44958</v>
      </c>
      <c r="I121" s="116">
        <v>44986</v>
      </c>
      <c r="J121">
        <v>673.25000000005821</v>
      </c>
      <c r="K121">
        <v>11.076684738209218</v>
      </c>
      <c r="L121">
        <v>5.7811506984390491</v>
      </c>
      <c r="M121">
        <v>0.54200000000000004</v>
      </c>
    </row>
    <row r="122" spans="3:26">
      <c r="C122" t="s">
        <v>191</v>
      </c>
      <c r="D122" t="s">
        <v>60</v>
      </c>
      <c r="E122" t="str">
        <f>Table825[[#This Row],[Site ID]]&amp;" - "&amp;Table825[[#This Row],[Site Name]]</f>
        <v>CC - Chestnut Close</v>
      </c>
      <c r="F122">
        <v>2158905</v>
      </c>
      <c r="G122" t="s">
        <v>18</v>
      </c>
      <c r="H122" s="116">
        <v>44958</v>
      </c>
      <c r="I122" s="116">
        <v>44986</v>
      </c>
      <c r="J122">
        <v>673.33333333331393</v>
      </c>
      <c r="K122">
        <v>28.383046039604778</v>
      </c>
      <c r="L122">
        <v>14.813698350524415</v>
      </c>
      <c r="M122">
        <v>1.389</v>
      </c>
    </row>
    <row r="123" spans="3:26">
      <c r="C123" t="s">
        <v>193</v>
      </c>
      <c r="D123" t="s">
        <v>188</v>
      </c>
      <c r="E123" t="str">
        <f>Table825[[#This Row],[Site ID]]&amp;" - "&amp;Table825[[#This Row],[Site Name]]</f>
        <v>SSQ - Sparrow Square</v>
      </c>
      <c r="F123">
        <v>2158906</v>
      </c>
      <c r="G123" t="s">
        <v>18</v>
      </c>
      <c r="H123" s="116">
        <v>44958</v>
      </c>
      <c r="I123" s="116">
        <v>44986</v>
      </c>
      <c r="J123">
        <v>673.35000000003492</v>
      </c>
      <c r="K123">
        <v>31.713028885421984</v>
      </c>
      <c r="L123">
        <v>16.551685222036525</v>
      </c>
      <c r="M123">
        <v>1.552</v>
      </c>
    </row>
    <row r="124" spans="3:26">
      <c r="C124" t="s">
        <v>195</v>
      </c>
      <c r="D124" t="s">
        <v>76</v>
      </c>
      <c r="E124" t="str">
        <f>Table825[[#This Row],[Site ID]]&amp;" - "&amp;Table825[[#This Row],[Site Name]]</f>
        <v>DD (A) - Dove Dale</v>
      </c>
      <c r="F124">
        <v>2158907</v>
      </c>
      <c r="G124" t="s">
        <v>18</v>
      </c>
      <c r="H124" s="116">
        <v>44958</v>
      </c>
      <c r="I124" s="116">
        <v>44986</v>
      </c>
      <c r="J124">
        <v>673.30000000004657</v>
      </c>
      <c r="K124">
        <v>29.263163522944655</v>
      </c>
      <c r="L124">
        <v>15.273049855399091</v>
      </c>
      <c r="M124">
        <v>1.4319999999999999</v>
      </c>
    </row>
    <row r="125" spans="3:26">
      <c r="C125" t="s">
        <v>197</v>
      </c>
      <c r="D125" t="s">
        <v>146</v>
      </c>
      <c r="E125" t="str">
        <f>Table825[[#This Row],[Site ID]]&amp;" - "&amp;Table825[[#This Row],[Site Name]]</f>
        <v>PA - Passfield Avenue</v>
      </c>
      <c r="F125">
        <v>2158908</v>
      </c>
      <c r="G125" t="s">
        <v>18</v>
      </c>
      <c r="H125" s="116">
        <v>44958</v>
      </c>
      <c r="I125" s="116">
        <v>44986</v>
      </c>
      <c r="J125">
        <v>673.31666666659294</v>
      </c>
      <c r="K125">
        <v>30.631561672321979</v>
      </c>
      <c r="L125">
        <v>15.987245131692056</v>
      </c>
      <c r="M125">
        <v>1.4990000000000001</v>
      </c>
    </row>
    <row r="126" spans="3:26">
      <c r="C126" t="s">
        <v>12</v>
      </c>
      <c r="D126" t="s">
        <v>13</v>
      </c>
      <c r="E126" t="str">
        <f>Table825[[#This Row],[Site ID]]&amp;" - "&amp;Table825[[#This Row],[Site Name]]</f>
        <v>HSB - High Street Botley</v>
      </c>
      <c r="F126">
        <v>2179820</v>
      </c>
      <c r="G126" t="s">
        <v>19</v>
      </c>
      <c r="H126" s="116">
        <v>44986</v>
      </c>
      <c r="I126" s="116">
        <v>45021</v>
      </c>
      <c r="J126">
        <v>839.26666666672099</v>
      </c>
      <c r="K126">
        <v>30.656918738579318</v>
      </c>
      <c r="L126">
        <v>16.00047950865309</v>
      </c>
      <c r="M126">
        <v>1.87</v>
      </c>
    </row>
    <row r="127" spans="3:26">
      <c r="C127" t="s">
        <v>23</v>
      </c>
      <c r="D127" t="s">
        <v>24</v>
      </c>
      <c r="E127" t="str">
        <f>Table825[[#This Row],[Site ID]]&amp;" - "&amp;Table825[[#This Row],[Site Name]]</f>
        <v>HSB2A - High Street Botley 2 (A)</v>
      </c>
      <c r="F127">
        <v>2179821</v>
      </c>
      <c r="G127" t="s">
        <v>19</v>
      </c>
      <c r="H127" s="116">
        <v>44986</v>
      </c>
      <c r="I127" s="116">
        <v>45021</v>
      </c>
      <c r="J127">
        <v>839.15000000002328</v>
      </c>
      <c r="K127">
        <v>25.315969731274993</v>
      </c>
      <c r="L127">
        <v>13.212927834694673</v>
      </c>
      <c r="M127">
        <v>1.544</v>
      </c>
      <c r="S127" s="315" t="s">
        <v>528</v>
      </c>
      <c r="T127" s="315"/>
      <c r="U127" s="315"/>
      <c r="V127" s="315"/>
      <c r="W127" s="315"/>
      <c r="X127" s="315"/>
      <c r="Y127" s="315"/>
      <c r="Z127" s="315"/>
    </row>
    <row r="128" spans="3:26">
      <c r="C128" t="s">
        <v>27</v>
      </c>
      <c r="D128" t="s">
        <v>28</v>
      </c>
      <c r="E128" t="str">
        <f>Table825[[#This Row],[Site ID]]&amp;" - "&amp;Table825[[#This Row],[Site Name]]</f>
        <v>KCA - Kings Copse Avenue</v>
      </c>
      <c r="F128">
        <v>2179822</v>
      </c>
      <c r="G128" t="s">
        <v>19</v>
      </c>
      <c r="H128" s="116">
        <v>44986</v>
      </c>
      <c r="I128" s="116">
        <v>45021</v>
      </c>
      <c r="J128">
        <v>839.08333333331393</v>
      </c>
      <c r="K128">
        <v>29.466588141822111</v>
      </c>
      <c r="L128">
        <v>15.379221368383149</v>
      </c>
      <c r="M128">
        <v>1.7969999999999999</v>
      </c>
    </row>
    <row r="129" spans="3:13">
      <c r="C129" t="s">
        <v>31</v>
      </c>
      <c r="D129" t="s">
        <v>32</v>
      </c>
      <c r="E129" t="str">
        <f>Table825[[#This Row],[Site ID]]&amp;" - "&amp;Table825[[#This Row],[Site Name]]</f>
        <v>GR - Grange Road</v>
      </c>
      <c r="F129">
        <v>2179823</v>
      </c>
      <c r="G129" t="s">
        <v>19</v>
      </c>
      <c r="H129" s="116">
        <v>44986</v>
      </c>
      <c r="I129" s="116">
        <v>45021</v>
      </c>
      <c r="J129">
        <v>839.06666666659294</v>
      </c>
      <c r="K129">
        <v>25.154504211030339</v>
      </c>
      <c r="L129">
        <v>13.128655642500178</v>
      </c>
      <c r="M129">
        <v>1.534</v>
      </c>
    </row>
    <row r="130" spans="3:13">
      <c r="C130" t="s">
        <v>35</v>
      </c>
      <c r="D130" t="s">
        <v>36</v>
      </c>
      <c r="E130" t="str">
        <f>Table825[[#This Row],[Site ID]]&amp;" - "&amp;Table825[[#This Row],[Site Name]]</f>
        <v>PAV - Pavilion Road</v>
      </c>
      <c r="F130">
        <v>2179824</v>
      </c>
      <c r="G130" t="s">
        <v>19</v>
      </c>
      <c r="H130" s="116">
        <v>44986</v>
      </c>
      <c r="I130" s="116">
        <v>45021</v>
      </c>
      <c r="J130">
        <v>839.01666666660458</v>
      </c>
      <c r="K130">
        <v>17.891264376950531</v>
      </c>
      <c r="L130">
        <v>9.3378206560284607</v>
      </c>
      <c r="M130">
        <v>1.091</v>
      </c>
    </row>
    <row r="131" spans="3:13">
      <c r="C131" t="s">
        <v>39</v>
      </c>
      <c r="D131" t="s">
        <v>40</v>
      </c>
      <c r="E131" t="str">
        <f>Table825[[#This Row],[Site ID]]&amp;" - "&amp;Table825[[#This Row],[Site Name]]</f>
        <v>WSRB - Winchester Street Railway Bridge</v>
      </c>
      <c r="F131">
        <v>2179825</v>
      </c>
      <c r="G131" t="s">
        <v>19</v>
      </c>
      <c r="H131" s="116">
        <v>44986</v>
      </c>
      <c r="I131" s="116">
        <v>45021</v>
      </c>
      <c r="J131">
        <v>839.3833333334187</v>
      </c>
      <c r="K131">
        <v>14.096944185213903</v>
      </c>
      <c r="L131">
        <v>7.3574865267295948</v>
      </c>
      <c r="M131">
        <v>0.86</v>
      </c>
    </row>
    <row r="132" spans="3:13">
      <c r="C132" t="s">
        <v>43</v>
      </c>
      <c r="D132" t="s">
        <v>44</v>
      </c>
      <c r="E132" t="str">
        <f>Table825[[#This Row],[Site ID]]&amp;" - "&amp;Table825[[#This Row],[Site Name]]</f>
        <v>UNC - Upper Northam Close</v>
      </c>
      <c r="F132">
        <v>2179826</v>
      </c>
      <c r="G132" t="s">
        <v>19</v>
      </c>
      <c r="H132" s="116">
        <v>44986</v>
      </c>
      <c r="I132" s="116">
        <v>45021</v>
      </c>
      <c r="J132">
        <v>839.06666666676756</v>
      </c>
      <c r="K132">
        <v>22.547225091368652</v>
      </c>
      <c r="L132">
        <v>11.767862782551489</v>
      </c>
      <c r="M132">
        <v>1.375</v>
      </c>
    </row>
    <row r="133" spans="3:13">
      <c r="C133" t="s">
        <v>50</v>
      </c>
      <c r="D133" t="s">
        <v>38</v>
      </c>
      <c r="E133" t="str">
        <f>Table825[[#This Row],[Site ID]]&amp;" - "&amp;Table825[[#This Row],[Site Name]]</f>
        <v>BDG2 - Bridge Road 2</v>
      </c>
      <c r="F133">
        <v>2179828</v>
      </c>
      <c r="G133" t="s">
        <v>19</v>
      </c>
      <c r="H133" s="116">
        <v>44986</v>
      </c>
      <c r="I133" s="116">
        <v>45021</v>
      </c>
      <c r="J133">
        <v>839.05000000004657</v>
      </c>
      <c r="K133">
        <v>35.338352899110127</v>
      </c>
      <c r="L133">
        <v>18.443816753189001</v>
      </c>
      <c r="M133">
        <v>2.1549999999999998</v>
      </c>
    </row>
    <row r="134" spans="3:13">
      <c r="C134" t="s">
        <v>53</v>
      </c>
      <c r="D134" t="s">
        <v>54</v>
      </c>
      <c r="E134" t="str">
        <f>Table825[[#This Row],[Site ID]]&amp;" - "&amp;Table825[[#This Row],[Site Name]]</f>
        <v>OH2 - Oakhill 2 (Bridge)</v>
      </c>
      <c r="F134">
        <v>2179829</v>
      </c>
      <c r="G134" t="s">
        <v>19</v>
      </c>
      <c r="H134" s="116">
        <v>44986</v>
      </c>
      <c r="I134" s="116">
        <v>45021</v>
      </c>
      <c r="J134">
        <v>839.04999999987194</v>
      </c>
      <c r="K134">
        <v>42.553608247429182</v>
      </c>
      <c r="L134">
        <v>22.209607644796026</v>
      </c>
      <c r="M134">
        <v>2.5950000000000002</v>
      </c>
    </row>
    <row r="135" spans="3:13">
      <c r="C135" t="s">
        <v>57</v>
      </c>
      <c r="D135" t="s">
        <v>58</v>
      </c>
      <c r="E135" t="str">
        <f>Table825[[#This Row],[Site ID]]&amp;" - "&amp;Table825[[#This Row],[Site Name]]</f>
        <v>OH - Oakhill (Prov)</v>
      </c>
      <c r="F135">
        <v>2179830</v>
      </c>
      <c r="G135" t="s">
        <v>19</v>
      </c>
      <c r="H135" s="116">
        <v>44986</v>
      </c>
      <c r="I135" s="116">
        <v>45021</v>
      </c>
      <c r="J135">
        <v>838.98333333333721</v>
      </c>
      <c r="K135">
        <v>32.159636464768717</v>
      </c>
      <c r="L135">
        <v>16.784778948209144</v>
      </c>
      <c r="M135">
        <v>1.9610000000000001</v>
      </c>
    </row>
    <row r="136" spans="3:13">
      <c r="C136" t="s">
        <v>61</v>
      </c>
      <c r="D136" t="s">
        <v>62</v>
      </c>
      <c r="E136" t="str">
        <f>Table825[[#This Row],[Site ID]]&amp;" - "&amp;Table825[[#This Row],[Site Name]]</f>
        <v>PH2 - Providence Hill 2</v>
      </c>
      <c r="F136">
        <v>2179831</v>
      </c>
      <c r="G136" t="s">
        <v>19</v>
      </c>
      <c r="H136" s="116">
        <v>44986</v>
      </c>
      <c r="I136" s="116">
        <v>45021</v>
      </c>
      <c r="J136">
        <v>838.89999999990687</v>
      </c>
      <c r="K136">
        <v>22.125272380500729</v>
      </c>
      <c r="L136">
        <v>11.547636941806227</v>
      </c>
      <c r="M136">
        <v>1.349</v>
      </c>
    </row>
    <row r="137" spans="3:13">
      <c r="C137" t="s">
        <v>65</v>
      </c>
      <c r="D137" t="s">
        <v>66</v>
      </c>
      <c r="E137" t="str">
        <f>Table825[[#This Row],[Site ID]]&amp;" - "&amp;Table825[[#This Row],[Site Name]]</f>
        <v>PH1 - Providence Hill 1</v>
      </c>
      <c r="F137">
        <v>2179832</v>
      </c>
      <c r="G137" t="s">
        <v>19</v>
      </c>
      <c r="H137" s="116">
        <v>44986</v>
      </c>
      <c r="I137" s="116">
        <v>45021</v>
      </c>
      <c r="J137">
        <v>838.81666666665114</v>
      </c>
      <c r="K137">
        <v>35.545017385603387</v>
      </c>
      <c r="L137">
        <v>18.551679220043521</v>
      </c>
      <c r="M137">
        <v>2.1669999999999998</v>
      </c>
    </row>
    <row r="138" spans="3:13">
      <c r="C138" t="s">
        <v>69</v>
      </c>
      <c r="D138" t="s">
        <v>70</v>
      </c>
      <c r="E138" t="str">
        <f>Table825[[#This Row],[Site ID]]&amp;" - "&amp;Table825[[#This Row],[Site Name]]</f>
        <v>PH3 - Providence Hill 3</v>
      </c>
      <c r="F138">
        <v>2179833</v>
      </c>
      <c r="G138" t="s">
        <v>19</v>
      </c>
      <c r="H138" s="116">
        <v>44986</v>
      </c>
      <c r="I138" s="116">
        <v>45021</v>
      </c>
      <c r="J138">
        <v>838.81666666665114</v>
      </c>
      <c r="K138">
        <v>25.227612708379336</v>
      </c>
      <c r="L138">
        <v>13.166812478277317</v>
      </c>
      <c r="M138">
        <v>1.538</v>
      </c>
    </row>
    <row r="139" spans="3:13">
      <c r="C139" t="s">
        <v>73</v>
      </c>
      <c r="D139" t="s">
        <v>74</v>
      </c>
      <c r="E139" t="str">
        <f>Table825[[#This Row],[Site ID]]&amp;" - "&amp;Table825[[#This Row],[Site Name]]</f>
        <v>HL2 - Hamble Lane 2 (Tesco)</v>
      </c>
      <c r="F139">
        <v>2179834</v>
      </c>
      <c r="G139" t="s">
        <v>19</v>
      </c>
      <c r="H139" s="116">
        <v>44986</v>
      </c>
      <c r="I139" s="116">
        <v>45021</v>
      </c>
      <c r="J139">
        <v>838.98333333333721</v>
      </c>
      <c r="K139">
        <v>33.20921154571986</v>
      </c>
      <c r="L139">
        <v>17.332573875636673</v>
      </c>
      <c r="M139">
        <v>2.0249999999999999</v>
      </c>
    </row>
    <row r="140" spans="3:13">
      <c r="C140" t="s">
        <v>77</v>
      </c>
      <c r="D140" t="s">
        <v>78</v>
      </c>
      <c r="E140" t="str">
        <f>Table825[[#This Row],[Site ID]]&amp;" - "&amp;Table825[[#This Row],[Site Name]]</f>
        <v>HL - Hamble Lane (Woodlands)</v>
      </c>
      <c r="F140">
        <v>2179835</v>
      </c>
      <c r="G140" t="s">
        <v>19</v>
      </c>
      <c r="H140" s="116">
        <v>44986</v>
      </c>
      <c r="I140" s="116">
        <v>45021</v>
      </c>
      <c r="J140">
        <v>838.94999999989523</v>
      </c>
      <c r="K140">
        <v>27.929646582040558</v>
      </c>
      <c r="L140">
        <v>14.577059802735157</v>
      </c>
      <c r="M140">
        <v>1.7030000000000001</v>
      </c>
    </row>
    <row r="141" spans="3:13">
      <c r="C141" t="s">
        <v>89</v>
      </c>
      <c r="D141" t="s">
        <v>90</v>
      </c>
      <c r="E141" t="str">
        <f>Table825[[#This Row],[Site ID]]&amp;" - "&amp;Table825[[#This Row],[Site Name]]</f>
        <v>HPS - Hamble Primary School</v>
      </c>
      <c r="F141">
        <v>2179838</v>
      </c>
      <c r="G141" t="s">
        <v>19</v>
      </c>
      <c r="H141" s="116">
        <v>44986</v>
      </c>
      <c r="I141" s="116">
        <v>45021</v>
      </c>
      <c r="J141">
        <v>838.81666666665114</v>
      </c>
      <c r="K141">
        <v>24.653512289137929</v>
      </c>
      <c r="L141">
        <v>12.867177603934202</v>
      </c>
      <c r="M141">
        <v>1.5029999999999999</v>
      </c>
    </row>
    <row r="142" spans="3:13">
      <c r="C142" t="s">
        <v>88</v>
      </c>
      <c r="D142" t="s">
        <v>93</v>
      </c>
      <c r="E142" t="str">
        <f>Table825[[#This Row],[Site ID]]&amp;" - "&amp;Table825[[#This Row],[Site Name]]</f>
        <v>HPO - Hound Parish Office</v>
      </c>
      <c r="F142">
        <v>2179839</v>
      </c>
      <c r="G142" t="s">
        <v>19</v>
      </c>
      <c r="H142" s="116">
        <v>44986</v>
      </c>
      <c r="I142" s="116">
        <v>45021</v>
      </c>
      <c r="J142">
        <v>838.31666666676756</v>
      </c>
      <c r="K142">
        <v>16.773730690468966</v>
      </c>
      <c r="L142">
        <v>8.754556727802175</v>
      </c>
      <c r="M142">
        <v>1.022</v>
      </c>
    </row>
    <row r="143" spans="3:13">
      <c r="C143" t="s">
        <v>92</v>
      </c>
      <c r="D143" t="s">
        <v>97</v>
      </c>
      <c r="E143" t="str">
        <f>Table825[[#This Row],[Site ID]]&amp;" - "&amp;Table825[[#This Row],[Site Name]]</f>
        <v>SWA - Swaythling road</v>
      </c>
      <c r="F143">
        <v>2179840</v>
      </c>
      <c r="G143" t="s">
        <v>19</v>
      </c>
      <c r="H143" s="116">
        <v>44986</v>
      </c>
      <c r="I143" s="116">
        <v>45021</v>
      </c>
      <c r="J143">
        <v>838.28333333332557</v>
      </c>
      <c r="K143">
        <v>23.947011949023029</v>
      </c>
      <c r="L143">
        <v>12.498440474437906</v>
      </c>
      <c r="M143">
        <v>1.4590000000000001</v>
      </c>
    </row>
    <row r="144" spans="3:13">
      <c r="C144" t="s">
        <v>96</v>
      </c>
      <c r="D144" t="s">
        <v>26</v>
      </c>
      <c r="E144" t="str">
        <f>Table825[[#This Row],[Site ID]]&amp;" - "&amp;Table825[[#This Row],[Site Name]]</f>
        <v>AL - Allington Lane</v>
      </c>
      <c r="F144">
        <v>2179841</v>
      </c>
      <c r="G144" t="s">
        <v>19</v>
      </c>
      <c r="H144" s="116">
        <v>44986</v>
      </c>
      <c r="I144" s="116">
        <v>45021</v>
      </c>
      <c r="J144">
        <v>838.1166666666395</v>
      </c>
      <c r="K144">
        <v>21.719120647484147</v>
      </c>
      <c r="L144">
        <v>11.335657957977112</v>
      </c>
      <c r="M144">
        <v>1.323</v>
      </c>
    </row>
    <row r="145" spans="3:13">
      <c r="C145" t="s">
        <v>99</v>
      </c>
      <c r="D145" t="s">
        <v>102</v>
      </c>
      <c r="E145" t="str">
        <f>Table825[[#This Row],[Site ID]]&amp;" - "&amp;Table825[[#This Row],[Site Name]]</f>
        <v>JW - Jukes Walk</v>
      </c>
      <c r="F145">
        <v>2179842</v>
      </c>
      <c r="G145" t="s">
        <v>19</v>
      </c>
      <c r="H145" s="116">
        <v>44986</v>
      </c>
      <c r="I145" s="116">
        <v>45021</v>
      </c>
      <c r="J145">
        <v>838.1166666666395</v>
      </c>
      <c r="K145">
        <v>18.140308628473154</v>
      </c>
      <c r="L145">
        <v>9.4678019981592669</v>
      </c>
      <c r="M145">
        <v>1.105</v>
      </c>
    </row>
    <row r="146" spans="3:13">
      <c r="C146" t="s">
        <v>101</v>
      </c>
      <c r="D146" t="s">
        <v>46</v>
      </c>
      <c r="E146" t="str">
        <f>Table825[[#This Row],[Site ID]]&amp;" - "&amp;Table825[[#This Row],[Site Name]]</f>
        <v>BOT - Botley Road</v>
      </c>
      <c r="F146">
        <v>2179843</v>
      </c>
      <c r="G146" t="s">
        <v>19</v>
      </c>
      <c r="H146" s="116">
        <v>44986</v>
      </c>
      <c r="I146" s="116">
        <v>45021</v>
      </c>
      <c r="J146">
        <v>838.09999999991851</v>
      </c>
      <c r="K146">
        <v>28.450479656368358</v>
      </c>
      <c r="L146">
        <v>14.848893348835261</v>
      </c>
      <c r="M146">
        <v>1.7330000000000001</v>
      </c>
    </row>
    <row r="147" spans="3:13">
      <c r="C147" t="s">
        <v>104</v>
      </c>
      <c r="D147" t="s">
        <v>107</v>
      </c>
      <c r="E147" t="str">
        <f>Table825[[#This Row],[Site ID]]&amp;" - "&amp;Table825[[#This Row],[Site Name]]</f>
        <v>WYV - Wyvern School</v>
      </c>
      <c r="F147">
        <v>2179844</v>
      </c>
      <c r="G147" t="s">
        <v>19</v>
      </c>
      <c r="H147" s="116">
        <v>44986</v>
      </c>
      <c r="I147" s="116">
        <v>45021</v>
      </c>
      <c r="J147">
        <v>838.05000000010477</v>
      </c>
      <c r="K147">
        <v>25.973077978637647</v>
      </c>
      <c r="L147">
        <v>13.55588621014491</v>
      </c>
      <c r="M147">
        <v>1.5820000000000001</v>
      </c>
    </row>
    <row r="148" spans="3:13">
      <c r="C148" t="s">
        <v>106</v>
      </c>
      <c r="D148" t="s">
        <v>84</v>
      </c>
      <c r="E148" t="str">
        <f>Table825[[#This Row],[Site ID]]&amp;" - "&amp;Table825[[#This Row],[Site Name]]</f>
        <v>FORSL - Fair Oak Road/Sandy Lane</v>
      </c>
      <c r="F148">
        <v>2179845</v>
      </c>
      <c r="G148" t="s">
        <v>19</v>
      </c>
      <c r="H148" s="116">
        <v>44986</v>
      </c>
      <c r="I148" s="116">
        <v>45021</v>
      </c>
      <c r="J148">
        <v>837.96666666667443</v>
      </c>
      <c r="K148">
        <v>26.79663630215974</v>
      </c>
      <c r="L148">
        <v>13.985718320542663</v>
      </c>
      <c r="M148">
        <v>1.6319999999999999</v>
      </c>
    </row>
    <row r="149" spans="3:13">
      <c r="C149" t="s">
        <v>109</v>
      </c>
      <c r="D149" t="s">
        <v>80</v>
      </c>
      <c r="E149" t="str">
        <f>Table825[[#This Row],[Site ID]]&amp;" - "&amp;Table825[[#This Row],[Site Name]]</f>
        <v>FOR - Fair Oak Road</v>
      </c>
      <c r="F149">
        <v>2179846</v>
      </c>
      <c r="G149" t="s">
        <v>19</v>
      </c>
      <c r="H149" s="116">
        <v>44986</v>
      </c>
      <c r="I149" s="116">
        <v>45021</v>
      </c>
      <c r="J149">
        <v>837.94999999995343</v>
      </c>
      <c r="K149">
        <v>19.539602601588292</v>
      </c>
      <c r="L149">
        <v>10.19812244341769</v>
      </c>
      <c r="M149">
        <v>1.19</v>
      </c>
    </row>
    <row r="150" spans="3:13">
      <c r="C150" t="s">
        <v>111</v>
      </c>
      <c r="D150" t="s">
        <v>49</v>
      </c>
      <c r="E150" t="str">
        <f>Table825[[#This Row],[Site ID]]&amp;" - "&amp;Table825[[#This Row],[Site Name]]</f>
        <v>BR - Bishopstoke Road</v>
      </c>
      <c r="F150">
        <v>2179847</v>
      </c>
      <c r="G150" t="s">
        <v>19</v>
      </c>
      <c r="H150" s="116">
        <v>44986</v>
      </c>
      <c r="I150" s="116">
        <v>45021</v>
      </c>
      <c r="J150">
        <v>837.9000000001397</v>
      </c>
      <c r="K150">
        <v>31.98774555435676</v>
      </c>
      <c r="L150">
        <v>16.695065529413757</v>
      </c>
      <c r="M150">
        <v>1.948</v>
      </c>
    </row>
    <row r="151" spans="3:13">
      <c r="C151" t="s">
        <v>115</v>
      </c>
      <c r="D151" t="s">
        <v>118</v>
      </c>
      <c r="E151" t="str">
        <f>Table825[[#This Row],[Site ID]]&amp;" - "&amp;Table825[[#This Row],[Site Name]]</f>
        <v>TWY - Twyford Road</v>
      </c>
      <c r="F151">
        <v>2179849</v>
      </c>
      <c r="G151" t="s">
        <v>19</v>
      </c>
      <c r="H151" s="116">
        <v>44986</v>
      </c>
      <c r="I151" s="116">
        <v>45021</v>
      </c>
      <c r="J151">
        <v>837.8833333334187</v>
      </c>
      <c r="K151">
        <v>25.272135341035355</v>
      </c>
      <c r="L151">
        <v>13.190049760456866</v>
      </c>
      <c r="M151">
        <v>1.5389999999999999</v>
      </c>
    </row>
    <row r="152" spans="3:13">
      <c r="C152" t="s">
        <v>121</v>
      </c>
      <c r="D152" t="s">
        <v>72</v>
      </c>
      <c r="E152" t="str">
        <f>Table825[[#This Row],[Site ID]]&amp;" - "&amp;Table825[[#This Row],[Site Name]]</f>
        <v>CR4 - Campbell Road 4</v>
      </c>
      <c r="F152">
        <v>2179851</v>
      </c>
      <c r="G152" t="s">
        <v>19</v>
      </c>
      <c r="H152" s="116">
        <v>44986</v>
      </c>
      <c r="I152" s="116">
        <v>45021</v>
      </c>
      <c r="J152">
        <v>837.54999999987194</v>
      </c>
      <c r="K152">
        <v>25.364331681694523</v>
      </c>
      <c r="L152">
        <v>13.238168936166245</v>
      </c>
      <c r="M152">
        <v>1.544</v>
      </c>
    </row>
    <row r="153" spans="3:13">
      <c r="C153" t="s">
        <v>129</v>
      </c>
      <c r="D153" t="s">
        <v>68</v>
      </c>
      <c r="E153" t="str">
        <f>Table825[[#This Row],[Site ID]]&amp;" - "&amp;Table825[[#This Row],[Site Name]]</f>
        <v>CR3 - Campbell Road 3</v>
      </c>
      <c r="F153">
        <v>2179852</v>
      </c>
      <c r="G153" t="s">
        <v>19</v>
      </c>
      <c r="H153" s="116">
        <v>44986</v>
      </c>
      <c r="I153" s="116">
        <v>45021</v>
      </c>
      <c r="J153">
        <v>837.56666666659294</v>
      </c>
      <c r="K153">
        <v>16.27950292514172</v>
      </c>
      <c r="L153">
        <v>8.496609042349542</v>
      </c>
      <c r="M153">
        <v>0.99099999999999999</v>
      </c>
    </row>
    <row r="154" spans="3:13">
      <c r="C154" t="s">
        <v>125</v>
      </c>
      <c r="D154" t="s">
        <v>64</v>
      </c>
      <c r="E154" t="str">
        <f>Table825[[#This Row],[Site ID]]&amp;" - "&amp;Table825[[#This Row],[Site Name]]</f>
        <v>CR - Campbell Road</v>
      </c>
      <c r="F154">
        <v>2179853</v>
      </c>
      <c r="G154" t="s">
        <v>19</v>
      </c>
      <c r="H154" s="116">
        <v>44986</v>
      </c>
      <c r="I154" s="116">
        <v>45021</v>
      </c>
      <c r="J154">
        <v>837.3666666666395</v>
      </c>
      <c r="K154">
        <v>40.618105967120464</v>
      </c>
      <c r="L154">
        <v>21.199429001628634</v>
      </c>
      <c r="M154">
        <v>2.472</v>
      </c>
    </row>
    <row r="155" spans="3:13">
      <c r="C155" t="s">
        <v>128</v>
      </c>
      <c r="D155" t="s">
        <v>135</v>
      </c>
      <c r="E155" t="str">
        <f>Table825[[#This Row],[Site ID]]&amp;" - "&amp;Table825[[#This Row],[Site Name]]</f>
        <v>SRAN(A) - Southampton Road Analyser (A)</v>
      </c>
      <c r="F155">
        <v>2179854</v>
      </c>
      <c r="G155" t="s">
        <v>19</v>
      </c>
      <c r="H155" s="116">
        <v>44986</v>
      </c>
      <c r="I155" s="116">
        <v>45021</v>
      </c>
      <c r="J155">
        <v>838.05000000010477</v>
      </c>
      <c r="K155">
        <v>34.904401885324674</v>
      </c>
      <c r="L155">
        <v>18.217328750169454</v>
      </c>
      <c r="M155">
        <v>2.1259999999999999</v>
      </c>
    </row>
    <row r="156" spans="3:13">
      <c r="C156" t="s">
        <v>131</v>
      </c>
      <c r="D156" t="s">
        <v>138</v>
      </c>
      <c r="E156" t="str">
        <f>Table825[[#This Row],[Site ID]]&amp;" - "&amp;Table825[[#This Row],[Site Name]]</f>
        <v>SRAN(B) - Southampton Road Analyser (B)</v>
      </c>
      <c r="F156">
        <v>2179855</v>
      </c>
      <c r="G156" t="s">
        <v>19</v>
      </c>
      <c r="H156" s="116">
        <v>44986</v>
      </c>
      <c r="I156" s="116">
        <v>45021</v>
      </c>
      <c r="J156">
        <v>838.05000000010477</v>
      </c>
      <c r="K156">
        <v>34.034254519415825</v>
      </c>
      <c r="L156">
        <v>17.763180855645004</v>
      </c>
      <c r="M156">
        <v>2.073</v>
      </c>
    </row>
    <row r="157" spans="3:13">
      <c r="C157" t="s">
        <v>134</v>
      </c>
      <c r="D157" t="s">
        <v>141</v>
      </c>
      <c r="E157" t="str">
        <f>Table825[[#This Row],[Site ID]]&amp;" - "&amp;Table825[[#This Row],[Site Name]]</f>
        <v>SRAN(C) - Southampton Road Analyser (C)</v>
      </c>
      <c r="F157">
        <v>2179856</v>
      </c>
      <c r="G157" t="s">
        <v>19</v>
      </c>
      <c r="H157" s="116">
        <v>44986</v>
      </c>
      <c r="I157" s="116">
        <v>45021</v>
      </c>
      <c r="J157">
        <v>838.04999999993015</v>
      </c>
      <c r="K157">
        <v>34.231269017364582</v>
      </c>
      <c r="L157">
        <v>17.86600679403162</v>
      </c>
      <c r="M157">
        <v>2.085</v>
      </c>
    </row>
    <row r="158" spans="3:13">
      <c r="C158" t="s">
        <v>137</v>
      </c>
      <c r="D158" t="s">
        <v>56</v>
      </c>
      <c r="E158" t="str">
        <f>Table825[[#This Row],[Site ID]]&amp;" - "&amp;Table825[[#This Row],[Site Name]]</f>
        <v>CA - Chestnut Avenue</v>
      </c>
      <c r="F158">
        <v>2179857</v>
      </c>
      <c r="G158" t="s">
        <v>19</v>
      </c>
      <c r="H158" s="116">
        <v>44986</v>
      </c>
      <c r="I158" s="116">
        <v>45021</v>
      </c>
      <c r="J158">
        <v>837.68333333346527</v>
      </c>
      <c r="K158">
        <v>22.863685163443204</v>
      </c>
      <c r="L158">
        <v>11.933029834782467</v>
      </c>
      <c r="M158">
        <v>1.3919999999999999</v>
      </c>
    </row>
    <row r="159" spans="3:13">
      <c r="C159" t="s">
        <v>148</v>
      </c>
      <c r="D159" t="s">
        <v>149</v>
      </c>
      <c r="E159" t="str">
        <f>Table825[[#This Row],[Site ID]]&amp;" - "&amp;Table825[[#This Row],[Site Name]]</f>
        <v>SR1 - Southampton Road 1</v>
      </c>
      <c r="F159">
        <v>2179858</v>
      </c>
      <c r="G159" t="s">
        <v>19</v>
      </c>
      <c r="H159" s="116">
        <v>44986</v>
      </c>
      <c r="I159" s="116">
        <v>45021</v>
      </c>
      <c r="J159">
        <v>837.70000000001164</v>
      </c>
      <c r="K159">
        <v>49.586273128804372</v>
      </c>
      <c r="L159">
        <v>25.880100797914601</v>
      </c>
      <c r="M159">
        <v>3.0190000000000001</v>
      </c>
    </row>
    <row r="160" spans="3:13">
      <c r="C160" t="s">
        <v>140</v>
      </c>
      <c r="D160" t="s">
        <v>152</v>
      </c>
      <c r="E160" t="str">
        <f>Table825[[#This Row],[Site ID]]&amp;" - "&amp;Table825[[#This Row],[Site Name]]</f>
        <v>SR2 - Southampton Road 2</v>
      </c>
      <c r="F160">
        <v>2179859</v>
      </c>
      <c r="G160" t="s">
        <v>19</v>
      </c>
      <c r="H160" s="116">
        <v>44986</v>
      </c>
      <c r="I160" s="116">
        <v>45021</v>
      </c>
      <c r="J160">
        <v>837.84999999997672</v>
      </c>
      <c r="K160">
        <v>39.707897595036016</v>
      </c>
      <c r="L160">
        <v>20.724372439997921</v>
      </c>
      <c r="M160">
        <v>2.4180000000000001</v>
      </c>
    </row>
    <row r="161" spans="3:14">
      <c r="C161" t="s">
        <v>144</v>
      </c>
      <c r="D161" t="s">
        <v>156</v>
      </c>
      <c r="E161" t="str">
        <f>Table825[[#This Row],[Site ID]]&amp;" - "&amp;Table825[[#This Row],[Site Name]]</f>
        <v>TP(A) - The Point (A)</v>
      </c>
      <c r="F161">
        <v>2179860</v>
      </c>
      <c r="G161" t="s">
        <v>19</v>
      </c>
      <c r="H161" s="116">
        <v>44986</v>
      </c>
      <c r="I161" s="116">
        <v>45021</v>
      </c>
      <c r="J161">
        <v>837.96666666667443</v>
      </c>
      <c r="K161">
        <v>20.245252794462601</v>
      </c>
      <c r="L161">
        <v>10.566415863498227</v>
      </c>
      <c r="M161">
        <v>1.2330000000000001</v>
      </c>
    </row>
    <row r="162" spans="3:14">
      <c r="C162" t="s">
        <v>147</v>
      </c>
      <c r="D162" t="s">
        <v>159</v>
      </c>
      <c r="E162" t="str">
        <f>Table825[[#This Row],[Site ID]]&amp;" - "&amp;Table825[[#This Row],[Site Name]]</f>
        <v>TP(B) - The Point (B)</v>
      </c>
      <c r="F162">
        <v>2179861</v>
      </c>
      <c r="G162" t="s">
        <v>19</v>
      </c>
      <c r="H162" s="116">
        <v>44986</v>
      </c>
      <c r="I162" s="116">
        <v>45021</v>
      </c>
      <c r="J162">
        <v>837.96666666667443</v>
      </c>
      <c r="K162">
        <v>19.769087075858046</v>
      </c>
      <c r="L162">
        <v>10.317895133537602</v>
      </c>
      <c r="M162">
        <v>1.204</v>
      </c>
    </row>
    <row r="163" spans="3:14">
      <c r="C163" t="s">
        <v>151</v>
      </c>
      <c r="D163" t="s">
        <v>162</v>
      </c>
      <c r="E163" t="str">
        <f>Table825[[#This Row],[Site ID]]&amp;" - "&amp;Table825[[#This Row],[Site Name]]</f>
        <v>TP(C) - The Point (C)</v>
      </c>
      <c r="F163">
        <v>2179862</v>
      </c>
      <c r="G163" t="s">
        <v>19</v>
      </c>
      <c r="H163" s="116">
        <v>44986</v>
      </c>
      <c r="I163" s="116">
        <v>45021</v>
      </c>
      <c r="J163">
        <v>837.96666666667443</v>
      </c>
      <c r="K163">
        <v>20.590062452762449</v>
      </c>
      <c r="L163">
        <v>10.746379150711091</v>
      </c>
      <c r="M163">
        <v>1.254</v>
      </c>
    </row>
    <row r="164" spans="3:14">
      <c r="C164" t="s">
        <v>165</v>
      </c>
      <c r="D164" t="s">
        <v>124</v>
      </c>
      <c r="E164" t="str">
        <f>Table825[[#This Row],[Site ID]]&amp;" - "&amp;Table825[[#This Row],[Site Name]]</f>
        <v>LRPR - leigh road/Pluto Road</v>
      </c>
      <c r="F164">
        <v>2179863</v>
      </c>
      <c r="G164" t="s">
        <v>19</v>
      </c>
      <c r="H164" s="116">
        <v>44986</v>
      </c>
      <c r="I164" s="116">
        <v>45021</v>
      </c>
      <c r="J164">
        <v>837.83333333343035</v>
      </c>
      <c r="K164">
        <v>24.780979908491261</v>
      </c>
      <c r="L164">
        <v>12.933705588982914</v>
      </c>
      <c r="M164">
        <v>1.5089999999999999</v>
      </c>
    </row>
    <row r="165" spans="3:14">
      <c r="C165" t="s">
        <v>158</v>
      </c>
      <c r="D165" t="s">
        <v>143</v>
      </c>
      <c r="E165" t="str">
        <f>Table825[[#This Row],[Site ID]]&amp;" - "&amp;Table825[[#This Row],[Site Name]]</f>
        <v>OX - Oxburgh Close</v>
      </c>
      <c r="F165">
        <v>2179864</v>
      </c>
      <c r="G165" t="s">
        <v>19</v>
      </c>
      <c r="H165" s="116">
        <v>44986</v>
      </c>
      <c r="I165" s="116">
        <v>45021</v>
      </c>
      <c r="J165">
        <v>837.83333333343035</v>
      </c>
      <c r="K165">
        <v>14.484310324247378</v>
      </c>
      <c r="L165">
        <v>7.5596609207971701</v>
      </c>
      <c r="M165">
        <v>0.88200000000000001</v>
      </c>
    </row>
    <row r="166" spans="3:14">
      <c r="C166" t="s">
        <v>161</v>
      </c>
      <c r="D166" t="s">
        <v>95</v>
      </c>
      <c r="E166" t="str">
        <f>Table825[[#This Row],[Site ID]]&amp;" - "&amp;Table825[[#This Row],[Site Name]]</f>
        <v>HG - Hadleigh Gardens</v>
      </c>
      <c r="F166">
        <v>2179865</v>
      </c>
      <c r="G166" t="s">
        <v>19</v>
      </c>
      <c r="H166" s="116">
        <v>44986</v>
      </c>
      <c r="I166" s="116">
        <v>45021</v>
      </c>
      <c r="J166">
        <v>837.84999999997672</v>
      </c>
      <c r="K166">
        <v>0.45981022856121112</v>
      </c>
      <c r="L166">
        <v>0.23998446167077825</v>
      </c>
      <c r="M166">
        <v>2.8000000000000001E-2</v>
      </c>
    </row>
    <row r="167" spans="3:14">
      <c r="C167" t="s">
        <v>164</v>
      </c>
      <c r="D167" t="s">
        <v>175</v>
      </c>
      <c r="E167" t="str">
        <f>Table825[[#This Row],[Site ID]]&amp;" - "&amp;Table825[[#This Row],[Site Name]]</f>
        <v>WA - Woodside Avenue</v>
      </c>
      <c r="F167">
        <v>2179866</v>
      </c>
      <c r="G167" t="s">
        <v>19</v>
      </c>
      <c r="H167" s="116">
        <v>44986</v>
      </c>
      <c r="I167" s="116">
        <v>45021</v>
      </c>
      <c r="J167">
        <v>837.83333333325572</v>
      </c>
      <c r="K167">
        <v>30.265968171874693</v>
      </c>
      <c r="L167">
        <v>15.79643432770078</v>
      </c>
      <c r="M167">
        <v>1.843</v>
      </c>
    </row>
    <row r="168" spans="3:14">
      <c r="C168" t="s">
        <v>168</v>
      </c>
      <c r="D168" t="s">
        <v>42</v>
      </c>
      <c r="E168" t="str">
        <f>Table825[[#This Row],[Site ID]]&amp;" - "&amp;Table825[[#This Row],[Site Name]]</f>
        <v>BEL - Belmont Road</v>
      </c>
      <c r="F168">
        <v>2179867</v>
      </c>
      <c r="G168" t="s">
        <v>19</v>
      </c>
      <c r="H168" s="116">
        <v>44986</v>
      </c>
      <c r="I168" s="116">
        <v>45021</v>
      </c>
      <c r="J168">
        <v>837.84999999997672</v>
      </c>
      <c r="K168">
        <v>21.019896162798222</v>
      </c>
      <c r="L168">
        <v>10.970718247807005</v>
      </c>
      <c r="M168">
        <v>1.28</v>
      </c>
    </row>
    <row r="169" spans="3:14">
      <c r="C169" t="s">
        <v>171</v>
      </c>
      <c r="D169" t="s">
        <v>120</v>
      </c>
      <c r="E169" t="str">
        <f>Table825[[#This Row],[Site ID]]&amp;" - "&amp;Table825[[#This Row],[Site Name]]</f>
        <v>LR13 - Leigh Road/J13</v>
      </c>
      <c r="F169">
        <v>2179868</v>
      </c>
      <c r="G169" t="s">
        <v>19</v>
      </c>
      <c r="H169" s="116">
        <v>44986</v>
      </c>
      <c r="I169" s="116">
        <v>45021</v>
      </c>
      <c r="J169" s="117">
        <v>837.81666666670935</v>
      </c>
      <c r="K169" s="117">
        <v>37.590981718353333</v>
      </c>
      <c r="L169" s="117">
        <v>19.619510291416145</v>
      </c>
      <c r="M169" s="117">
        <v>2.2890000000000001</v>
      </c>
      <c r="N169" s="117"/>
    </row>
    <row r="170" spans="3:14">
      <c r="C170" t="s">
        <v>174</v>
      </c>
      <c r="D170" t="s">
        <v>167</v>
      </c>
      <c r="E170" t="str">
        <f>Table825[[#This Row],[Site ID]]&amp;" - "&amp;Table825[[#This Row],[Site Name]]</f>
        <v>SC(A) - Steele Close (A)</v>
      </c>
      <c r="F170">
        <v>2179869</v>
      </c>
      <c r="G170" t="s">
        <v>19</v>
      </c>
      <c r="H170" s="116">
        <v>44986</v>
      </c>
      <c r="I170" s="116">
        <v>45021</v>
      </c>
      <c r="J170">
        <v>837.73333333327901</v>
      </c>
      <c r="K170">
        <v>20.989975330257607</v>
      </c>
      <c r="L170">
        <v>10.955101946898543</v>
      </c>
      <c r="M170">
        <v>1.278</v>
      </c>
    </row>
    <row r="171" spans="3:14">
      <c r="C171" t="s">
        <v>177</v>
      </c>
      <c r="D171" t="s">
        <v>170</v>
      </c>
      <c r="E171" t="str">
        <f>Table825[[#This Row],[Site ID]]&amp;" - "&amp;Table825[[#This Row],[Site Name]]</f>
        <v>SC(B) - Steele Close (B)</v>
      </c>
      <c r="F171">
        <v>2179870</v>
      </c>
      <c r="G171" t="s">
        <v>19</v>
      </c>
      <c r="H171" s="116">
        <v>44986</v>
      </c>
      <c r="I171" s="116">
        <v>45021</v>
      </c>
      <c r="J171">
        <v>837.73333333327901</v>
      </c>
      <c r="K171">
        <v>20.875006764285928</v>
      </c>
      <c r="L171">
        <v>10.895097476140881</v>
      </c>
      <c r="M171">
        <v>1.2709999999999999</v>
      </c>
    </row>
    <row r="172" spans="3:14">
      <c r="C172" t="s">
        <v>179</v>
      </c>
      <c r="D172" t="s">
        <v>173</v>
      </c>
      <c r="E172" t="str">
        <f>Table825[[#This Row],[Site ID]]&amp;" - "&amp;Table825[[#This Row],[Site Name]]</f>
        <v>SC(C) - Steele Close (C)</v>
      </c>
      <c r="F172">
        <v>2179871</v>
      </c>
      <c r="G172" t="s">
        <v>19</v>
      </c>
      <c r="H172" s="116">
        <v>44986</v>
      </c>
      <c r="I172" s="116">
        <v>45021</v>
      </c>
      <c r="J172">
        <v>837.73333333345363</v>
      </c>
      <c r="K172">
        <v>20.250891691864037</v>
      </c>
      <c r="L172">
        <v>10.569358920597097</v>
      </c>
      <c r="M172">
        <v>1.2330000000000001</v>
      </c>
    </row>
    <row r="173" spans="3:14">
      <c r="C173" t="s">
        <v>182</v>
      </c>
      <c r="D173" t="s">
        <v>127</v>
      </c>
      <c r="E173" t="str">
        <f>Table825[[#This Row],[Site ID]]&amp;" - "&amp;Table825[[#This Row],[Site Name]]</f>
        <v>MC - Medina Close</v>
      </c>
      <c r="F173">
        <v>2179872</v>
      </c>
      <c r="G173" t="s">
        <v>19</v>
      </c>
      <c r="H173" s="116">
        <v>44986</v>
      </c>
      <c r="I173" s="116">
        <v>45021</v>
      </c>
      <c r="J173">
        <v>837.69999999983702</v>
      </c>
      <c r="K173">
        <v>20.251697505077356</v>
      </c>
      <c r="L173">
        <v>10.569779491167722</v>
      </c>
      <c r="M173">
        <v>1.2330000000000001</v>
      </c>
    </row>
    <row r="174" spans="3:14">
      <c r="C174" t="s">
        <v>184</v>
      </c>
      <c r="D174" t="s">
        <v>154</v>
      </c>
      <c r="E174" t="str">
        <f>Table825[[#This Row],[Site ID]]&amp;" - "&amp;Table825[[#This Row],[Site Name]]</f>
        <v>PC(A) - Porteous Crescent (A)</v>
      </c>
      <c r="F174">
        <v>2179873</v>
      </c>
      <c r="G174" t="s">
        <v>19</v>
      </c>
      <c r="H174" s="116">
        <v>44986</v>
      </c>
      <c r="I174" s="116">
        <v>45021</v>
      </c>
      <c r="J174">
        <v>837.70000000001164</v>
      </c>
      <c r="K174">
        <v>20.859412677569246</v>
      </c>
      <c r="L174">
        <v>10.886958599983949</v>
      </c>
      <c r="M174">
        <v>1.27</v>
      </c>
    </row>
    <row r="175" spans="3:14">
      <c r="C175" t="s">
        <v>186</v>
      </c>
      <c r="D175" t="s">
        <v>133</v>
      </c>
      <c r="E175" t="str">
        <f>Table825[[#This Row],[Site ID]]&amp;" - "&amp;Table825[[#This Row],[Site Name]]</f>
        <v>NH - Nuffield Hospital</v>
      </c>
      <c r="F175">
        <v>2179874</v>
      </c>
      <c r="G175" t="s">
        <v>19</v>
      </c>
      <c r="H175" s="116">
        <v>44986</v>
      </c>
      <c r="I175" s="116">
        <v>45021</v>
      </c>
      <c r="J175">
        <v>837.68333333346527</v>
      </c>
      <c r="K175">
        <v>19.72649847794202</v>
      </c>
      <c r="L175">
        <v>10.295667264061597</v>
      </c>
      <c r="M175">
        <v>1.2010000000000001</v>
      </c>
    </row>
    <row r="176" spans="3:14">
      <c r="C176" t="s">
        <v>189</v>
      </c>
      <c r="D176" t="s">
        <v>30</v>
      </c>
      <c r="E176" t="str">
        <f>Table825[[#This Row],[Site ID]]&amp;" - "&amp;Table825[[#This Row],[Site Name]]</f>
        <v>AR - Ashdown Road</v>
      </c>
      <c r="F176">
        <v>2179875</v>
      </c>
      <c r="G176" t="s">
        <v>19</v>
      </c>
      <c r="H176" s="116">
        <v>44986</v>
      </c>
      <c r="I176" s="116">
        <v>45021</v>
      </c>
      <c r="J176">
        <v>837.65000000002328</v>
      </c>
      <c r="K176">
        <v>9.214826001312943</v>
      </c>
      <c r="L176">
        <v>4.8094081426476736</v>
      </c>
      <c r="M176">
        <v>0.56100000000000005</v>
      </c>
    </row>
    <row r="177" spans="3:26">
      <c r="C177" t="s">
        <v>191</v>
      </c>
      <c r="D177" t="s">
        <v>60</v>
      </c>
      <c r="E177" t="str">
        <f>Table825[[#This Row],[Site ID]]&amp;" - "&amp;Table825[[#This Row],[Site Name]]</f>
        <v>CC - Chestnut Close</v>
      </c>
      <c r="F177">
        <v>2179876</v>
      </c>
      <c r="G177" t="s">
        <v>19</v>
      </c>
      <c r="H177" s="116">
        <v>44986</v>
      </c>
      <c r="I177" s="116">
        <v>45021</v>
      </c>
      <c r="J177">
        <v>837.56666666659294</v>
      </c>
      <c r="K177">
        <v>23.44182711824141</v>
      </c>
      <c r="L177">
        <v>12.234774070063366</v>
      </c>
      <c r="M177">
        <v>1.427</v>
      </c>
    </row>
    <row r="178" spans="3:26">
      <c r="C178" t="s">
        <v>193</v>
      </c>
      <c r="D178" t="s">
        <v>188</v>
      </c>
      <c r="E178" t="str">
        <f>Table825[[#This Row],[Site ID]]&amp;" - "&amp;Table825[[#This Row],[Site Name]]</f>
        <v>SSQ - Sparrow Square</v>
      </c>
      <c r="F178">
        <v>2179877</v>
      </c>
      <c r="G178" t="s">
        <v>19</v>
      </c>
      <c r="H178" s="116">
        <v>44986</v>
      </c>
      <c r="I178" s="116">
        <v>45021</v>
      </c>
      <c r="J178">
        <v>837.55000000004657</v>
      </c>
      <c r="K178">
        <v>21.388834099455561</v>
      </c>
      <c r="L178">
        <v>11.163274582179312</v>
      </c>
      <c r="M178">
        <v>1.302</v>
      </c>
    </row>
    <row r="179" spans="3:26">
      <c r="C179" t="s">
        <v>195</v>
      </c>
      <c r="D179" t="s">
        <v>76</v>
      </c>
      <c r="E179" t="str">
        <f>Table825[[#This Row],[Site ID]]&amp;" - "&amp;Table825[[#This Row],[Site Name]]</f>
        <v>DD (A) - Dove Dale</v>
      </c>
      <c r="F179">
        <v>2179878</v>
      </c>
      <c r="G179" t="s">
        <v>19</v>
      </c>
      <c r="H179" s="116">
        <v>44986</v>
      </c>
      <c r="I179" s="116">
        <v>45021</v>
      </c>
      <c r="J179">
        <v>837.55000000004657</v>
      </c>
      <c r="K179">
        <v>20.912431496625903</v>
      </c>
      <c r="L179">
        <v>10.914630217445669</v>
      </c>
      <c r="M179">
        <v>1.2729999999999999</v>
      </c>
      <c r="N179">
        <v>2179878</v>
      </c>
    </row>
    <row r="180" spans="3:26">
      <c r="C180" t="s">
        <v>197</v>
      </c>
      <c r="D180" t="s">
        <v>146</v>
      </c>
      <c r="E180" t="str">
        <f>Table825[[#This Row],[Site ID]]&amp;" - "&amp;Table825[[#This Row],[Site Name]]</f>
        <v>PA - Passfield Avenue</v>
      </c>
      <c r="F180">
        <v>2179879</v>
      </c>
      <c r="G180" t="s">
        <v>19</v>
      </c>
      <c r="H180" s="116">
        <v>44986</v>
      </c>
      <c r="I180" s="116">
        <v>45021</v>
      </c>
      <c r="J180">
        <v>837.50000000005821</v>
      </c>
      <c r="K180">
        <v>24.462269850744569</v>
      </c>
      <c r="L180">
        <v>12.767364222726812</v>
      </c>
      <c r="M180">
        <v>1.4890000000000001</v>
      </c>
    </row>
    <row r="181" spans="3:26">
      <c r="C181" t="s">
        <v>12</v>
      </c>
      <c r="D181" t="s">
        <v>13</v>
      </c>
      <c r="E181" t="str">
        <f>Table825[[#This Row],[Site ID]]&amp;" - "&amp;Table825[[#This Row],[Site Name]]</f>
        <v>HSB - High Street Botley</v>
      </c>
      <c r="F181">
        <v>2202853</v>
      </c>
      <c r="G181" t="s">
        <v>20</v>
      </c>
      <c r="H181" s="116">
        <v>45021</v>
      </c>
      <c r="I181" s="116">
        <v>45049</v>
      </c>
      <c r="J181">
        <v>672.31666666665114</v>
      </c>
      <c r="K181">
        <v>30.922703587100045</v>
      </c>
      <c r="L181">
        <v>16.139198114352844</v>
      </c>
      <c r="M181">
        <v>1.5109999999999999</v>
      </c>
      <c r="R181" t="s">
        <v>529</v>
      </c>
      <c r="S181" s="315" t="s">
        <v>530</v>
      </c>
      <c r="T181" s="315"/>
      <c r="U181" s="315"/>
      <c r="V181" s="315"/>
      <c r="W181" s="315"/>
      <c r="X181" s="315"/>
      <c r="Y181" s="315"/>
      <c r="Z181" s="315"/>
    </row>
    <row r="182" spans="3:26">
      <c r="C182" t="s">
        <v>23</v>
      </c>
      <c r="D182" t="s">
        <v>24</v>
      </c>
      <c r="E182" t="str">
        <f>Table825[[#This Row],[Site ID]]&amp;" - "&amp;Table825[[#This Row],[Site Name]]</f>
        <v>HSB2A - High Street Botley 2 (A)</v>
      </c>
      <c r="F182">
        <v>2202854</v>
      </c>
      <c r="G182" t="s">
        <v>20</v>
      </c>
      <c r="H182" s="116">
        <v>45021</v>
      </c>
      <c r="I182" s="116">
        <v>45049</v>
      </c>
      <c r="J182">
        <v>672.33333333337214</v>
      </c>
      <c r="K182">
        <v>29.243843827464847</v>
      </c>
      <c r="L182">
        <v>15.262966507027583</v>
      </c>
      <c r="M182">
        <v>1.429</v>
      </c>
      <c r="S182" s="315" t="s">
        <v>531</v>
      </c>
      <c r="T182" s="315"/>
      <c r="U182" s="315"/>
      <c r="V182" s="315"/>
      <c r="W182" s="315"/>
      <c r="X182" s="315"/>
      <c r="Y182" s="315"/>
      <c r="Z182" s="315"/>
    </row>
    <row r="183" spans="3:26">
      <c r="C183" t="s">
        <v>27</v>
      </c>
      <c r="D183" t="s">
        <v>28</v>
      </c>
      <c r="E183" t="str">
        <f>Table825[[#This Row],[Site ID]]&amp;" - "&amp;Table825[[#This Row],[Site Name]]</f>
        <v>KCA - Kings Copse Avenue</v>
      </c>
      <c r="F183">
        <v>2202855</v>
      </c>
      <c r="G183" t="s">
        <v>20</v>
      </c>
      <c r="H183" s="116">
        <v>45021</v>
      </c>
      <c r="I183" s="116">
        <v>45049</v>
      </c>
      <c r="J183">
        <v>672.33333333337214</v>
      </c>
      <c r="K183">
        <v>29.428024789289328</v>
      </c>
      <c r="L183">
        <v>15.359094357666665</v>
      </c>
      <c r="M183">
        <v>1.4379999999999999</v>
      </c>
      <c r="S183" s="315" t="s">
        <v>532</v>
      </c>
      <c r="T183" s="315"/>
      <c r="U183" s="315"/>
      <c r="V183" s="315"/>
      <c r="W183" s="315"/>
      <c r="X183" s="315"/>
      <c r="Y183" s="315"/>
      <c r="Z183" s="315"/>
    </row>
    <row r="184" spans="3:26">
      <c r="C184" t="s">
        <v>31</v>
      </c>
      <c r="D184" t="s">
        <v>32</v>
      </c>
      <c r="E184" t="str">
        <f>Table825[[#This Row],[Site ID]]&amp;" - "&amp;Table825[[#This Row],[Site Name]]</f>
        <v>GR - Grange Road</v>
      </c>
      <c r="F184">
        <v>2202856</v>
      </c>
      <c r="G184" t="s">
        <v>20</v>
      </c>
      <c r="H184" s="116">
        <v>45021</v>
      </c>
      <c r="I184" s="116">
        <v>45049</v>
      </c>
      <c r="J184">
        <v>672.35000000009313</v>
      </c>
      <c r="K184">
        <v>28.854302074808228</v>
      </c>
      <c r="L184">
        <v>15.059656615244378</v>
      </c>
      <c r="M184">
        <v>1.41</v>
      </c>
    </row>
    <row r="185" spans="3:26">
      <c r="C185" t="s">
        <v>35</v>
      </c>
      <c r="D185" t="s">
        <v>36</v>
      </c>
      <c r="E185" t="str">
        <f>Table825[[#This Row],[Site ID]]&amp;" - "&amp;Table825[[#This Row],[Site Name]]</f>
        <v>PAV - Pavilion Road</v>
      </c>
      <c r="F185">
        <v>2202857</v>
      </c>
      <c r="G185" t="s">
        <v>20</v>
      </c>
      <c r="H185" s="116">
        <v>45021</v>
      </c>
      <c r="I185" s="116">
        <v>45049</v>
      </c>
      <c r="J185">
        <v>672.3833333333605</v>
      </c>
      <c r="K185">
        <v>17.577742359268555</v>
      </c>
      <c r="L185">
        <v>9.174187035108849</v>
      </c>
      <c r="M185">
        <v>0.85899999999999999</v>
      </c>
      <c r="N185">
        <v>1</v>
      </c>
    </row>
    <row r="186" spans="3:26">
      <c r="C186" t="s">
        <v>39</v>
      </c>
      <c r="D186" t="s">
        <v>40</v>
      </c>
      <c r="E186" t="str">
        <f>Table825[[#This Row],[Site ID]]&amp;" - "&amp;Table825[[#This Row],[Site Name]]</f>
        <v>WSRB - Winchester Street Railway Bridge</v>
      </c>
      <c r="F186">
        <v>2202858</v>
      </c>
      <c r="G186" t="s">
        <v>20</v>
      </c>
      <c r="H186" s="116">
        <v>45021</v>
      </c>
      <c r="I186" s="116">
        <v>45049</v>
      </c>
      <c r="J186">
        <v>672.26666666666279</v>
      </c>
      <c r="K186">
        <v>14.469872570408651</v>
      </c>
      <c r="L186">
        <v>7.552125558668398</v>
      </c>
      <c r="M186">
        <v>0.70699999999999996</v>
      </c>
    </row>
    <row r="187" spans="3:26">
      <c r="C187" t="s">
        <v>43</v>
      </c>
      <c r="D187" t="s">
        <v>44</v>
      </c>
      <c r="E187" t="str">
        <f>Table825[[#This Row],[Site ID]]&amp;" - "&amp;Table825[[#This Row],[Site Name]]</f>
        <v>UNC - Upper Northam Close</v>
      </c>
      <c r="F187">
        <v>2202859</v>
      </c>
      <c r="G187" t="s">
        <v>20</v>
      </c>
      <c r="H187" s="116">
        <v>45021</v>
      </c>
      <c r="I187" s="116">
        <v>45049</v>
      </c>
      <c r="J187">
        <v>672.3666666666395</v>
      </c>
      <c r="K187">
        <v>20.545390907739662</v>
      </c>
      <c r="L187">
        <v>10.723064148089595</v>
      </c>
      <c r="M187">
        <v>1.004</v>
      </c>
    </row>
    <row r="188" spans="3:26">
      <c r="C188" t="s">
        <v>47</v>
      </c>
      <c r="D188" t="s">
        <v>34</v>
      </c>
      <c r="E188" t="str">
        <f>Table825[[#This Row],[Site ID]]&amp;" - "&amp;Table825[[#This Row],[Site Name]]</f>
        <v>BDG - Bridge Road</v>
      </c>
      <c r="F188">
        <v>2202860</v>
      </c>
      <c r="G188" t="s">
        <v>20</v>
      </c>
      <c r="H188" s="116">
        <v>45021</v>
      </c>
      <c r="I188" s="116">
        <v>45049</v>
      </c>
      <c r="J188">
        <v>672.3833333333605</v>
      </c>
      <c r="K188">
        <v>23.921281511041844</v>
      </c>
      <c r="L188">
        <v>12.485011227057329</v>
      </c>
      <c r="M188">
        <v>1.169</v>
      </c>
    </row>
    <row r="189" spans="3:26">
      <c r="C189" t="s">
        <v>50</v>
      </c>
      <c r="D189" t="s">
        <v>38</v>
      </c>
      <c r="E189" t="str">
        <f>Table825[[#This Row],[Site ID]]&amp;" - "&amp;Table825[[#This Row],[Site Name]]</f>
        <v>BDG2 - Bridge Road 2</v>
      </c>
      <c r="F189">
        <v>2202861</v>
      </c>
      <c r="G189" t="s">
        <v>20</v>
      </c>
      <c r="H189" s="116">
        <v>45021</v>
      </c>
      <c r="I189" s="116">
        <v>45049</v>
      </c>
      <c r="J189">
        <v>672.3666666666395</v>
      </c>
      <c r="K189">
        <v>40.661047543504694</v>
      </c>
      <c r="L189">
        <v>21.221841097862576</v>
      </c>
      <c r="M189">
        <v>1.9870000000000001</v>
      </c>
    </row>
    <row r="190" spans="3:26">
      <c r="C190" t="s">
        <v>53</v>
      </c>
      <c r="D190" t="s">
        <v>54</v>
      </c>
      <c r="E190" t="str">
        <f>Table825[[#This Row],[Site ID]]&amp;" - "&amp;Table825[[#This Row],[Site Name]]</f>
        <v>OH2 - Oakhill 2 (Bridge)</v>
      </c>
      <c r="F190">
        <v>2202862</v>
      </c>
      <c r="G190" t="s">
        <v>20</v>
      </c>
      <c r="H190" s="116">
        <v>45021</v>
      </c>
      <c r="I190" s="116">
        <v>45049</v>
      </c>
      <c r="J190">
        <v>672.36666666681413</v>
      </c>
      <c r="K190">
        <v>44.937926726478672</v>
      </c>
      <c r="L190">
        <v>23.454032738245655</v>
      </c>
      <c r="M190">
        <v>2.1960000000000002</v>
      </c>
    </row>
    <row r="191" spans="3:26">
      <c r="C191" t="s">
        <v>57</v>
      </c>
      <c r="D191" t="s">
        <v>58</v>
      </c>
      <c r="E191" t="str">
        <f>Table825[[#This Row],[Site ID]]&amp;" - "&amp;Table825[[#This Row],[Site Name]]</f>
        <v>OH - Oakhill (Prov)</v>
      </c>
      <c r="F191">
        <v>2202863</v>
      </c>
      <c r="G191" t="s">
        <v>20</v>
      </c>
      <c r="H191" s="116">
        <v>45021</v>
      </c>
      <c r="I191" s="116">
        <v>45049</v>
      </c>
      <c r="J191">
        <v>672.3833333333605</v>
      </c>
      <c r="K191">
        <v>33.518442356789166</v>
      </c>
      <c r="L191">
        <v>17.49396782713422</v>
      </c>
      <c r="M191">
        <v>1.6379999999999999</v>
      </c>
    </row>
    <row r="192" spans="3:26">
      <c r="C192" t="s">
        <v>61</v>
      </c>
      <c r="D192" t="s">
        <v>62</v>
      </c>
      <c r="E192" t="str">
        <f>Table825[[#This Row],[Site ID]]&amp;" - "&amp;Table825[[#This Row],[Site Name]]</f>
        <v>PH2 - Providence Hill 2</v>
      </c>
      <c r="F192">
        <v>2202864</v>
      </c>
      <c r="G192" t="s">
        <v>20</v>
      </c>
      <c r="H192" s="116">
        <v>45021</v>
      </c>
      <c r="I192" s="116">
        <v>45049</v>
      </c>
      <c r="J192">
        <v>672.31666666665114</v>
      </c>
      <c r="K192">
        <v>40.234305262897877</v>
      </c>
      <c r="L192">
        <v>20.999115481679478</v>
      </c>
      <c r="M192">
        <v>1.966</v>
      </c>
    </row>
    <row r="193" spans="3:14">
      <c r="C193" t="s">
        <v>65</v>
      </c>
      <c r="D193" t="s">
        <v>66</v>
      </c>
      <c r="E193" t="str">
        <f>Table825[[#This Row],[Site ID]]&amp;" - "&amp;Table825[[#This Row],[Site Name]]</f>
        <v>PH1 - Providence Hill 1</v>
      </c>
      <c r="F193">
        <v>2202865</v>
      </c>
      <c r="G193" t="s">
        <v>20</v>
      </c>
      <c r="H193" s="116">
        <v>45021</v>
      </c>
      <c r="I193" s="116">
        <v>45049</v>
      </c>
      <c r="J193">
        <v>672.33333333337214</v>
      </c>
      <c r="K193">
        <v>28.077364402576467</v>
      </c>
      <c r="L193">
        <v>14.654156786313397</v>
      </c>
      <c r="M193">
        <v>1.3720000000000001</v>
      </c>
    </row>
    <row r="194" spans="3:14">
      <c r="C194" t="s">
        <v>69</v>
      </c>
      <c r="D194" t="s">
        <v>70</v>
      </c>
      <c r="E194" t="str">
        <f>Table825[[#This Row],[Site ID]]&amp;" - "&amp;Table825[[#This Row],[Site Name]]</f>
        <v>PH3 - Providence Hill 3</v>
      </c>
      <c r="F194">
        <v>2202866</v>
      </c>
      <c r="G194" t="s">
        <v>20</v>
      </c>
      <c r="H194" s="116">
        <v>45021</v>
      </c>
      <c r="I194" s="116">
        <v>45049</v>
      </c>
      <c r="J194">
        <v>672.33333333337214</v>
      </c>
      <c r="K194">
        <v>24.35281606345918</v>
      </c>
      <c r="L194">
        <v>12.710238028945293</v>
      </c>
      <c r="M194">
        <v>1.19</v>
      </c>
    </row>
    <row r="195" spans="3:14">
      <c r="C195" t="s">
        <v>73</v>
      </c>
      <c r="D195" t="s">
        <v>74</v>
      </c>
      <c r="E195" t="str">
        <f>Table825[[#This Row],[Site ID]]&amp;" - "&amp;Table825[[#This Row],[Site Name]]</f>
        <v>HL2 - Hamble Lane 2 (Tesco)</v>
      </c>
      <c r="F195">
        <v>2202867</v>
      </c>
      <c r="G195" t="s">
        <v>20</v>
      </c>
      <c r="H195" s="116">
        <v>45021</v>
      </c>
      <c r="I195" s="116">
        <v>45049</v>
      </c>
      <c r="J195">
        <v>672.48333333333721</v>
      </c>
      <c r="K195">
        <v>36.214176311680376</v>
      </c>
      <c r="L195">
        <v>18.900927093778904</v>
      </c>
      <c r="M195">
        <v>1.77</v>
      </c>
    </row>
    <row r="196" spans="3:14">
      <c r="C196" t="s">
        <v>77</v>
      </c>
      <c r="D196" t="s">
        <v>78</v>
      </c>
      <c r="E196" t="str">
        <f>Table825[[#This Row],[Site ID]]&amp;" - "&amp;Table825[[#This Row],[Site Name]]</f>
        <v>HL - Hamble Lane (Woodlands)</v>
      </c>
      <c r="F196">
        <v>2202868</v>
      </c>
      <c r="G196" t="s">
        <v>20</v>
      </c>
      <c r="H196" s="116">
        <v>45021</v>
      </c>
      <c r="I196" s="116">
        <v>45049</v>
      </c>
      <c r="J196">
        <v>672.45000000006985</v>
      </c>
      <c r="K196">
        <v>25.617173024013994</v>
      </c>
      <c r="L196">
        <v>13.370132058462419</v>
      </c>
      <c r="M196">
        <v>1.252</v>
      </c>
    </row>
    <row r="197" spans="3:14">
      <c r="C197" t="s">
        <v>81</v>
      </c>
      <c r="D197" t="s">
        <v>82</v>
      </c>
      <c r="E197" t="str">
        <f>Table825[[#This Row],[Site ID]]&amp;" - "&amp;Table825[[#This Row],[Site Name]]</f>
        <v>HCF - Hamble Corner Fruit Farm</v>
      </c>
      <c r="F197">
        <v>2202869</v>
      </c>
      <c r="G197" t="s">
        <v>20</v>
      </c>
      <c r="H197" s="116">
        <v>45021</v>
      </c>
      <c r="I197" s="116">
        <v>45049</v>
      </c>
      <c r="J197">
        <v>672.3833333333605</v>
      </c>
      <c r="K197">
        <v>27.359070470712524</v>
      </c>
      <c r="L197">
        <v>14.279264337532632</v>
      </c>
      <c r="M197">
        <v>1.337</v>
      </c>
    </row>
    <row r="198" spans="3:14">
      <c r="C198" t="s">
        <v>85</v>
      </c>
      <c r="D198" t="s">
        <v>86</v>
      </c>
      <c r="E198" t="str">
        <f>Table825[[#This Row],[Site ID]]&amp;" - "&amp;Table825[[#This Row],[Site Name]]</f>
        <v>HL4 - Hamble Lane 4</v>
      </c>
      <c r="F198">
        <v>2202870</v>
      </c>
      <c r="G198" t="s">
        <v>20</v>
      </c>
      <c r="H198" s="116">
        <v>45021</v>
      </c>
      <c r="I198" s="116">
        <v>45049</v>
      </c>
      <c r="J198">
        <v>672.43333333334886</v>
      </c>
      <c r="K198">
        <v>17.310435730927079</v>
      </c>
      <c r="L198">
        <v>9.0346741810684126</v>
      </c>
      <c r="M198">
        <v>0.84599999999999997</v>
      </c>
    </row>
    <row r="199" spans="3:14">
      <c r="C199" t="s">
        <v>88</v>
      </c>
      <c r="D199" t="s">
        <v>93</v>
      </c>
      <c r="E199" t="str">
        <f>Table825[[#This Row],[Site ID]]&amp;" - "&amp;Table825[[#This Row],[Site Name]]</f>
        <v>HPO - Hound Parish Office</v>
      </c>
      <c r="F199">
        <v>2202872</v>
      </c>
      <c r="G199" t="s">
        <v>20</v>
      </c>
      <c r="H199" s="116">
        <v>45021</v>
      </c>
      <c r="I199" s="116">
        <v>45049</v>
      </c>
      <c r="J199">
        <v>672.39999999990687</v>
      </c>
      <c r="K199">
        <v>17.331756395005375</v>
      </c>
      <c r="L199">
        <v>9.0458018763076069</v>
      </c>
      <c r="M199">
        <v>0.84699999999999998</v>
      </c>
    </row>
    <row r="200" spans="3:14">
      <c r="C200" t="s">
        <v>92</v>
      </c>
      <c r="D200" t="s">
        <v>97</v>
      </c>
      <c r="E200" t="str">
        <f>Table825[[#This Row],[Site ID]]&amp;" - "&amp;Table825[[#This Row],[Site Name]]</f>
        <v>SWA - Swaythling road</v>
      </c>
      <c r="F200">
        <v>2202873</v>
      </c>
      <c r="G200" t="s">
        <v>20</v>
      </c>
      <c r="H200" s="116">
        <v>45021</v>
      </c>
      <c r="I200" s="116">
        <v>45049</v>
      </c>
      <c r="J200">
        <v>672.45000000006985</v>
      </c>
      <c r="K200">
        <v>26.84483307308815</v>
      </c>
      <c r="L200">
        <v>14.010873211423878</v>
      </c>
      <c r="M200">
        <v>1.3120000000000001</v>
      </c>
    </row>
    <row r="201" spans="3:14">
      <c r="C201" t="s">
        <v>96</v>
      </c>
      <c r="D201" t="s">
        <v>26</v>
      </c>
      <c r="E201" t="str">
        <f>Table825[[#This Row],[Site ID]]&amp;" - "&amp;Table825[[#This Row],[Site Name]]</f>
        <v>AL - Allington Lane</v>
      </c>
      <c r="F201">
        <v>2202874</v>
      </c>
      <c r="G201" t="s">
        <v>20</v>
      </c>
      <c r="H201" s="116">
        <v>45021</v>
      </c>
      <c r="I201" s="116">
        <v>45049</v>
      </c>
      <c r="J201">
        <v>672.46666666679084</v>
      </c>
      <c r="K201">
        <v>6.2199900862484796</v>
      </c>
      <c r="L201">
        <v>3.2463413811317743</v>
      </c>
      <c r="M201">
        <v>0.30399999999999999</v>
      </c>
      <c r="N201">
        <v>1</v>
      </c>
    </row>
    <row r="202" spans="3:14">
      <c r="C202" t="s">
        <v>99</v>
      </c>
      <c r="D202" t="s">
        <v>102</v>
      </c>
      <c r="E202" t="str">
        <f>Table825[[#This Row],[Site ID]]&amp;" - "&amp;Table825[[#This Row],[Site Name]]</f>
        <v>JW - Jukes Walk</v>
      </c>
      <c r="F202">
        <v>2202875</v>
      </c>
      <c r="G202" t="s">
        <v>20</v>
      </c>
      <c r="H202" s="116">
        <v>45021</v>
      </c>
      <c r="I202" s="116">
        <v>45049</v>
      </c>
      <c r="J202">
        <v>672.51666666660458</v>
      </c>
      <c r="K202">
        <v>22.504869767789742</v>
      </c>
      <c r="L202">
        <v>11.745756663773353</v>
      </c>
      <c r="M202">
        <v>1.1000000000000001</v>
      </c>
    </row>
    <row r="203" spans="3:14">
      <c r="C203" t="s">
        <v>101</v>
      </c>
      <c r="D203" t="s">
        <v>46</v>
      </c>
      <c r="E203" t="str">
        <f>Table825[[#This Row],[Site ID]]&amp;" - "&amp;Table825[[#This Row],[Site Name]]</f>
        <v>BOT - Botley Road</v>
      </c>
      <c r="F203">
        <v>2202876</v>
      </c>
      <c r="G203" t="s">
        <v>20</v>
      </c>
      <c r="H203" s="116">
        <v>45021</v>
      </c>
      <c r="I203" s="116">
        <v>45049</v>
      </c>
      <c r="J203">
        <v>672.48333333333721</v>
      </c>
      <c r="K203">
        <v>29.544220674613822</v>
      </c>
      <c r="L203">
        <v>15.419739391760867</v>
      </c>
      <c r="M203">
        <v>1.444</v>
      </c>
    </row>
    <row r="204" spans="3:14">
      <c r="C204" t="s">
        <v>104</v>
      </c>
      <c r="D204" t="s">
        <v>107</v>
      </c>
      <c r="E204" t="str">
        <f>Table825[[#This Row],[Site ID]]&amp;" - "&amp;Table825[[#This Row],[Site Name]]</f>
        <v>WYV - Wyvern School</v>
      </c>
      <c r="F204">
        <v>2202877</v>
      </c>
      <c r="G204" t="s">
        <v>20</v>
      </c>
      <c r="H204" s="116">
        <v>45021</v>
      </c>
      <c r="I204" s="116">
        <v>45049</v>
      </c>
      <c r="J204">
        <v>672.44999999989523</v>
      </c>
      <c r="K204">
        <v>23.816604952044752</v>
      </c>
      <c r="L204">
        <v>12.430378367455507</v>
      </c>
      <c r="M204">
        <v>1.1639999999999999</v>
      </c>
    </row>
    <row r="205" spans="3:14">
      <c r="C205" t="s">
        <v>106</v>
      </c>
      <c r="D205" t="s">
        <v>84</v>
      </c>
      <c r="E205" t="str">
        <f>Table825[[#This Row],[Site ID]]&amp;" - "&amp;Table825[[#This Row],[Site Name]]</f>
        <v>FORSL - Fair Oak Road/Sandy Lane</v>
      </c>
      <c r="F205">
        <v>2202878</v>
      </c>
      <c r="G205" t="s">
        <v>20</v>
      </c>
      <c r="H205" s="116">
        <v>45021</v>
      </c>
      <c r="I205" s="116">
        <v>45049</v>
      </c>
      <c r="J205">
        <v>672.44999999989523</v>
      </c>
      <c r="K205">
        <v>27.376819094360727</v>
      </c>
      <c r="L205">
        <v>14.288527711044221</v>
      </c>
      <c r="M205">
        <v>1.3380000000000001</v>
      </c>
    </row>
    <row r="206" spans="3:14">
      <c r="C206" t="s">
        <v>109</v>
      </c>
      <c r="D206" t="s">
        <v>80</v>
      </c>
      <c r="E206" t="str">
        <f>Table825[[#This Row],[Site ID]]&amp;" - "&amp;Table825[[#This Row],[Site Name]]</f>
        <v>FOR - Fair Oak Road</v>
      </c>
      <c r="F206">
        <v>2202879</v>
      </c>
      <c r="G206" t="s">
        <v>20</v>
      </c>
      <c r="H206" s="116">
        <v>45021</v>
      </c>
      <c r="I206" s="116">
        <v>45049</v>
      </c>
      <c r="J206">
        <v>672.50000000005821</v>
      </c>
      <c r="K206">
        <v>17.758828252786568</v>
      </c>
      <c r="L206">
        <v>9.2686995056297334</v>
      </c>
      <c r="M206">
        <v>0.86799999999999999</v>
      </c>
    </row>
    <row r="207" spans="3:14">
      <c r="C207" t="s">
        <v>111</v>
      </c>
      <c r="D207" t="s">
        <v>49</v>
      </c>
      <c r="E207" t="str">
        <f>Table825[[#This Row],[Site ID]]&amp;" - "&amp;Table825[[#This Row],[Site Name]]</f>
        <v>BR - Bishopstoke Road</v>
      </c>
      <c r="F207">
        <v>2202880</v>
      </c>
      <c r="G207" t="s">
        <v>20</v>
      </c>
      <c r="H207" s="116">
        <v>45021</v>
      </c>
      <c r="I207" s="116">
        <v>45049</v>
      </c>
      <c r="J207">
        <v>672.48333333333721</v>
      </c>
      <c r="K207">
        <v>26.229702842697314</v>
      </c>
      <c r="L207">
        <v>13.689824030635341</v>
      </c>
      <c r="M207">
        <v>1.282</v>
      </c>
    </row>
    <row r="208" spans="3:14">
      <c r="C208" t="s">
        <v>113</v>
      </c>
      <c r="D208" t="s">
        <v>52</v>
      </c>
      <c r="E208" t="str">
        <f>Table825[[#This Row],[Site ID]]&amp;" - "&amp;Table825[[#This Row],[Site Name]]</f>
        <v>BR2 - Bishopstoke Road 2</v>
      </c>
      <c r="F208">
        <v>2202881</v>
      </c>
      <c r="G208" t="s">
        <v>20</v>
      </c>
      <c r="H208" s="116">
        <v>45021</v>
      </c>
      <c r="I208" s="116">
        <v>45049</v>
      </c>
      <c r="J208">
        <v>672.50000000005821</v>
      </c>
      <c r="K208">
        <v>32.162301858733279</v>
      </c>
      <c r="L208">
        <v>16.786170072407767</v>
      </c>
      <c r="M208">
        <v>1.5720000000000001</v>
      </c>
    </row>
    <row r="209" spans="3:14">
      <c r="C209" t="s">
        <v>115</v>
      </c>
      <c r="D209" t="s">
        <v>118</v>
      </c>
      <c r="E209" t="str">
        <f>Table825[[#This Row],[Site ID]]&amp;" - "&amp;Table825[[#This Row],[Site Name]]</f>
        <v>TWY - Twyford Road</v>
      </c>
      <c r="F209">
        <v>2202882</v>
      </c>
      <c r="G209" t="s">
        <v>20</v>
      </c>
      <c r="H209" s="116">
        <v>45021</v>
      </c>
      <c r="I209" s="116">
        <v>45049</v>
      </c>
      <c r="J209">
        <v>672.51666666660458</v>
      </c>
      <c r="K209">
        <v>22.791295383016159</v>
      </c>
      <c r="L209">
        <v>11.895248112221378</v>
      </c>
      <c r="M209">
        <v>1.1140000000000001</v>
      </c>
    </row>
    <row r="210" spans="3:14">
      <c r="C210" t="s">
        <v>117</v>
      </c>
      <c r="D210" t="s">
        <v>122</v>
      </c>
      <c r="E210" t="str">
        <f>Table825[[#This Row],[Site ID]]&amp;" - "&amp;Table825[[#This Row],[Site Name]]</f>
        <v>MS - Mill Street</v>
      </c>
      <c r="F210">
        <v>2202883</v>
      </c>
      <c r="G210" t="s">
        <v>20</v>
      </c>
      <c r="H210" s="116">
        <v>45021</v>
      </c>
      <c r="I210" s="116">
        <v>45049</v>
      </c>
      <c r="J210">
        <v>672.53333333332557</v>
      </c>
      <c r="K210">
        <v>27.51663610230008</v>
      </c>
      <c r="L210">
        <v>14.361501097233862</v>
      </c>
      <c r="M210">
        <v>1.345</v>
      </c>
    </row>
    <row r="211" spans="3:14">
      <c r="C211" t="s">
        <v>121</v>
      </c>
      <c r="D211" t="s">
        <v>72</v>
      </c>
      <c r="E211" t="str">
        <f>Table825[[#This Row],[Site ID]]&amp;" - "&amp;Table825[[#This Row],[Site Name]]</f>
        <v>CR4 - Campbell Road 4</v>
      </c>
      <c r="F211">
        <v>2202884</v>
      </c>
      <c r="G211" t="s">
        <v>20</v>
      </c>
      <c r="H211" s="116">
        <v>45021</v>
      </c>
      <c r="I211" s="116">
        <v>45049</v>
      </c>
      <c r="J211">
        <v>672.60000000003492</v>
      </c>
      <c r="K211">
        <v>22.317973535532591</v>
      </c>
      <c r="L211">
        <v>11.648211657376091</v>
      </c>
      <c r="M211">
        <v>1.091</v>
      </c>
    </row>
    <row r="212" spans="3:14">
      <c r="C212" t="s">
        <v>125</v>
      </c>
      <c r="D212" t="s">
        <v>64</v>
      </c>
      <c r="E212" t="str">
        <f>Table825[[#This Row],[Site ID]]&amp;" - "&amp;Table825[[#This Row],[Site Name]]</f>
        <v>CR - Campbell Road</v>
      </c>
      <c r="F212">
        <v>2202886</v>
      </c>
      <c r="G212" t="s">
        <v>20</v>
      </c>
      <c r="H212" s="116">
        <v>45021</v>
      </c>
      <c r="I212" s="116">
        <v>45049</v>
      </c>
      <c r="J212">
        <v>672.71666666673264</v>
      </c>
      <c r="K212">
        <v>32.479189356585771</v>
      </c>
      <c r="L212">
        <v>16.951560206986311</v>
      </c>
      <c r="M212">
        <v>1.5880000000000001</v>
      </c>
    </row>
    <row r="213" spans="3:14">
      <c r="C213" t="s">
        <v>128</v>
      </c>
      <c r="D213" t="s">
        <v>135</v>
      </c>
      <c r="E213" t="str">
        <f>Table825[[#This Row],[Site ID]]&amp;" - "&amp;Table825[[#This Row],[Site Name]]</f>
        <v>SRAN(A) - Southampton Road Analyser (A)</v>
      </c>
      <c r="F213">
        <v>2202887</v>
      </c>
      <c r="G213" t="s">
        <v>20</v>
      </c>
      <c r="H213" s="116">
        <v>45021</v>
      </c>
      <c r="I213" s="116">
        <v>45049</v>
      </c>
      <c r="J213">
        <v>671.93333333329065</v>
      </c>
      <c r="K213">
        <v>34.462342990378218</v>
      </c>
      <c r="L213">
        <v>17.986609076397819</v>
      </c>
      <c r="M213">
        <v>1.6830000000000001</v>
      </c>
    </row>
    <row r="214" spans="3:14">
      <c r="C214" t="s">
        <v>131</v>
      </c>
      <c r="D214" t="s">
        <v>138</v>
      </c>
      <c r="E214" t="str">
        <f>Table825[[#This Row],[Site ID]]&amp;" - "&amp;Table825[[#This Row],[Site Name]]</f>
        <v>SRAN(B) - Southampton Road Analyser (B)</v>
      </c>
      <c r="F214">
        <v>2202888</v>
      </c>
      <c r="G214" t="s">
        <v>20</v>
      </c>
      <c r="H214" s="116">
        <v>45021</v>
      </c>
      <c r="I214" s="116">
        <v>45049</v>
      </c>
      <c r="J214">
        <v>671.93333333329065</v>
      </c>
      <c r="K214">
        <v>34.421389522772301</v>
      </c>
      <c r="L214">
        <v>17.965234615225629</v>
      </c>
      <c r="M214">
        <v>1.681</v>
      </c>
    </row>
    <row r="215" spans="3:14">
      <c r="C215" t="s">
        <v>134</v>
      </c>
      <c r="D215" t="s">
        <v>141</v>
      </c>
      <c r="E215" t="str">
        <f>Table825[[#This Row],[Site ID]]&amp;" - "&amp;Table825[[#This Row],[Site Name]]</f>
        <v>SRAN(C) - Southampton Road Analyser (C)</v>
      </c>
      <c r="F215">
        <v>2202889</v>
      </c>
      <c r="G215" t="s">
        <v>20</v>
      </c>
      <c r="H215" s="116">
        <v>45021</v>
      </c>
      <c r="I215" s="116">
        <v>45049</v>
      </c>
      <c r="J215">
        <v>671.93333333329065</v>
      </c>
      <c r="K215">
        <v>35.260935608693579</v>
      </c>
      <c r="L215">
        <v>18.403411069255522</v>
      </c>
      <c r="M215">
        <v>1.722</v>
      </c>
    </row>
    <row r="216" spans="3:14">
      <c r="C216" t="s">
        <v>137</v>
      </c>
      <c r="D216" t="s">
        <v>56</v>
      </c>
      <c r="E216" t="str">
        <f>Table825[[#This Row],[Site ID]]&amp;" - "&amp;Table825[[#This Row],[Site Name]]</f>
        <v>CA - Chestnut Avenue</v>
      </c>
      <c r="F216">
        <v>2202890</v>
      </c>
      <c r="G216" t="s">
        <v>20</v>
      </c>
      <c r="H216" s="116">
        <v>45021</v>
      </c>
      <c r="I216" s="116">
        <v>45049</v>
      </c>
      <c r="J216">
        <v>672.48333333333721</v>
      </c>
      <c r="K216">
        <v>22.812885077696961</v>
      </c>
      <c r="L216">
        <v>11.90651622009236</v>
      </c>
      <c r="M216">
        <v>1.115</v>
      </c>
    </row>
    <row r="217" spans="3:14">
      <c r="C217" t="s">
        <v>140</v>
      </c>
      <c r="D217" t="s">
        <v>152</v>
      </c>
      <c r="E217" t="str">
        <f>Table825[[#This Row],[Site ID]]&amp;" - "&amp;Table825[[#This Row],[Site Name]]</f>
        <v>SR2 - Southampton Road 2</v>
      </c>
      <c r="F217">
        <v>2202892</v>
      </c>
      <c r="G217" t="s">
        <v>20</v>
      </c>
      <c r="H217" s="116">
        <v>45021</v>
      </c>
      <c r="I217" s="116">
        <v>45049</v>
      </c>
      <c r="J217">
        <v>672.31666666665114</v>
      </c>
      <c r="K217">
        <v>39.211052331491523</v>
      </c>
      <c r="L217">
        <v>20.4650586281271</v>
      </c>
      <c r="M217">
        <v>1.9159999999999999</v>
      </c>
    </row>
    <row r="218" spans="3:14">
      <c r="C218" t="s">
        <v>144</v>
      </c>
      <c r="D218" t="s">
        <v>156</v>
      </c>
      <c r="E218" t="str">
        <f>Table825[[#This Row],[Site ID]]&amp;" - "&amp;Table825[[#This Row],[Site Name]]</f>
        <v>TP(A) - The Point (A)</v>
      </c>
      <c r="F218">
        <v>2202893</v>
      </c>
      <c r="G218" t="s">
        <v>20</v>
      </c>
      <c r="H218" s="116">
        <v>45021</v>
      </c>
      <c r="I218" s="116">
        <v>45049</v>
      </c>
      <c r="J218">
        <v>672.26666666666279</v>
      </c>
      <c r="K218">
        <v>21.612709242364268</v>
      </c>
      <c r="L218">
        <v>11.280119646327906</v>
      </c>
      <c r="M218">
        <v>1.056</v>
      </c>
    </row>
    <row r="219" spans="3:14">
      <c r="C219" t="s">
        <v>147</v>
      </c>
      <c r="D219" t="s">
        <v>159</v>
      </c>
      <c r="E219" t="str">
        <f>Table825[[#This Row],[Site ID]]&amp;" - "&amp;Table825[[#This Row],[Site Name]]</f>
        <v>TP(B) - The Point (B)</v>
      </c>
      <c r="F219">
        <v>2202894</v>
      </c>
      <c r="G219" t="s">
        <v>20</v>
      </c>
      <c r="H219" s="116">
        <v>45021</v>
      </c>
      <c r="I219" s="116">
        <v>45049</v>
      </c>
      <c r="J219">
        <v>672.26666666666279</v>
      </c>
      <c r="K219">
        <v>22.329039567632019</v>
      </c>
      <c r="L219">
        <v>11.653987248242181</v>
      </c>
      <c r="M219">
        <v>1.091</v>
      </c>
    </row>
    <row r="220" spans="3:14">
      <c r="C220" t="s">
        <v>151</v>
      </c>
      <c r="D220" t="s">
        <v>162</v>
      </c>
      <c r="E220" t="str">
        <f>Table825[[#This Row],[Site ID]]&amp;" - "&amp;Table825[[#This Row],[Site Name]]</f>
        <v>TP(C) - The Point (C)</v>
      </c>
      <c r="F220">
        <v>2202895</v>
      </c>
      <c r="G220" t="s">
        <v>20</v>
      </c>
      <c r="H220" s="116">
        <v>45021</v>
      </c>
      <c r="I220" s="116">
        <v>45049</v>
      </c>
      <c r="J220">
        <v>672.26666666666279</v>
      </c>
      <c r="K220">
        <v>22.062974018246855</v>
      </c>
      <c r="L220">
        <v>11.515122138959738</v>
      </c>
      <c r="M220">
        <v>1.0780000000000001</v>
      </c>
    </row>
    <row r="221" spans="3:14">
      <c r="C221" t="s">
        <v>155</v>
      </c>
      <c r="D221" t="s">
        <v>124</v>
      </c>
      <c r="E221" t="str">
        <f>Table825[[#This Row],[Site ID]]&amp;" - "&amp;Table825[[#This Row],[Site Name]]</f>
        <v>LRPR - leigh road/pluto Road</v>
      </c>
      <c r="F221">
        <v>2202896</v>
      </c>
      <c r="G221" t="s">
        <v>20</v>
      </c>
      <c r="H221" s="116">
        <v>45021</v>
      </c>
      <c r="I221" s="116">
        <v>45049</v>
      </c>
      <c r="J221">
        <v>672.28333333320916</v>
      </c>
      <c r="K221">
        <v>2.6401234598512451</v>
      </c>
      <c r="L221">
        <v>1.3779349999223618</v>
      </c>
      <c r="M221">
        <v>0.129</v>
      </c>
      <c r="N221">
        <v>1</v>
      </c>
    </row>
    <row r="222" spans="3:14">
      <c r="C222" t="s">
        <v>158</v>
      </c>
      <c r="D222" t="s">
        <v>143</v>
      </c>
      <c r="E222" t="str">
        <f>Table825[[#This Row],[Site ID]]&amp;" - "&amp;Table825[[#This Row],[Site Name]]</f>
        <v>OX - Oxburgh Close</v>
      </c>
      <c r="F222">
        <v>2202897</v>
      </c>
      <c r="G222" t="s">
        <v>20</v>
      </c>
      <c r="H222" s="116">
        <v>45021</v>
      </c>
      <c r="I222" s="116">
        <v>45049</v>
      </c>
      <c r="J222">
        <v>672.26666666666279</v>
      </c>
      <c r="K222">
        <v>13.814941987306705</v>
      </c>
      <c r="L222">
        <v>7.2103037512039174</v>
      </c>
      <c r="M222">
        <v>0.67500000000000004</v>
      </c>
    </row>
    <row r="223" spans="3:14">
      <c r="C223" t="s">
        <v>161</v>
      </c>
      <c r="D223" t="s">
        <v>95</v>
      </c>
      <c r="E223" t="str">
        <f>Table825[[#This Row],[Site ID]]&amp;" - "&amp;Table825[[#This Row],[Site Name]]</f>
        <v>HG - Hadleigh Gardens</v>
      </c>
      <c r="F223">
        <v>2202898</v>
      </c>
      <c r="G223" t="s">
        <v>20</v>
      </c>
      <c r="H223" s="116">
        <v>45021</v>
      </c>
      <c r="I223" s="116">
        <v>45049</v>
      </c>
      <c r="J223">
        <v>672.24999999994179</v>
      </c>
      <c r="K223">
        <v>31.355579025662813</v>
      </c>
      <c r="L223">
        <v>16.365124752433619</v>
      </c>
      <c r="M223">
        <v>1.532</v>
      </c>
    </row>
    <row r="224" spans="3:14">
      <c r="C224" t="s">
        <v>164</v>
      </c>
      <c r="D224" t="s">
        <v>175</v>
      </c>
      <c r="E224" t="str">
        <f>Table825[[#This Row],[Site ID]]&amp;" - "&amp;Table825[[#This Row],[Site Name]]</f>
        <v>WA - Woodside Avenue</v>
      </c>
      <c r="F224">
        <v>2202899</v>
      </c>
      <c r="G224" t="s">
        <v>20</v>
      </c>
      <c r="H224" s="116">
        <v>45021</v>
      </c>
      <c r="I224" s="116">
        <v>45049</v>
      </c>
      <c r="J224">
        <v>672.24999999994179</v>
      </c>
      <c r="K224">
        <v>27.507766455933957</v>
      </c>
      <c r="L224">
        <v>14.356871845477015</v>
      </c>
      <c r="M224">
        <v>1.3440000000000001</v>
      </c>
    </row>
    <row r="225" spans="3:14">
      <c r="C225" t="s">
        <v>168</v>
      </c>
      <c r="D225" t="s">
        <v>42</v>
      </c>
      <c r="E225" t="str">
        <f>Table825[[#This Row],[Site ID]]&amp;" - "&amp;Table825[[#This Row],[Site Name]]</f>
        <v>BEL - Belmont Road</v>
      </c>
      <c r="F225">
        <v>2202900</v>
      </c>
      <c r="G225" t="s">
        <v>20</v>
      </c>
      <c r="H225" s="116">
        <v>45021</v>
      </c>
      <c r="I225" s="116">
        <v>45049</v>
      </c>
      <c r="J225">
        <v>672.23333333339542</v>
      </c>
      <c r="K225">
        <v>19.628424158276562</v>
      </c>
      <c r="L225">
        <v>10.244480249622423</v>
      </c>
      <c r="M225">
        <v>0.95899999999999996</v>
      </c>
    </row>
    <row r="226" spans="3:14">
      <c r="C226" t="s">
        <v>171</v>
      </c>
      <c r="D226" t="s">
        <v>120</v>
      </c>
      <c r="E226" t="str">
        <f>Table825[[#This Row],[Site ID]]&amp;" - "&amp;Table825[[#This Row],[Site Name]]</f>
        <v>LR13 - Leigh Road/J13</v>
      </c>
      <c r="F226">
        <v>2202901</v>
      </c>
      <c r="G226" t="s">
        <v>20</v>
      </c>
      <c r="H226" s="116">
        <v>45021</v>
      </c>
      <c r="I226" s="116">
        <v>45049</v>
      </c>
      <c r="J226" s="117">
        <v>672.21666666667443</v>
      </c>
      <c r="K226" s="117">
        <v>37.374756155009116</v>
      </c>
      <c r="L226" s="117">
        <v>19.506657700944217</v>
      </c>
      <c r="M226" s="117">
        <v>1.8260000000000001</v>
      </c>
      <c r="N226" s="117"/>
    </row>
    <row r="227" spans="3:14">
      <c r="C227" t="s">
        <v>174</v>
      </c>
      <c r="D227" t="s">
        <v>167</v>
      </c>
      <c r="E227" t="str">
        <f>Table825[[#This Row],[Site ID]]&amp;" - "&amp;Table825[[#This Row],[Site Name]]</f>
        <v>SC(A) - Steele Close (A)</v>
      </c>
      <c r="F227">
        <v>2202902</v>
      </c>
      <c r="G227" t="s">
        <v>20</v>
      </c>
      <c r="H227" s="116">
        <v>45021</v>
      </c>
      <c r="I227" s="116">
        <v>45049</v>
      </c>
      <c r="J227">
        <v>672.25000000011642</v>
      </c>
      <c r="K227">
        <v>22.32959315730368</v>
      </c>
      <c r="L227">
        <v>11.654276178133445</v>
      </c>
      <c r="M227">
        <v>1.091</v>
      </c>
    </row>
    <row r="228" spans="3:14">
      <c r="C228" t="s">
        <v>177</v>
      </c>
      <c r="D228" t="s">
        <v>170</v>
      </c>
      <c r="E228" t="str">
        <f>Table825[[#This Row],[Site ID]]&amp;" - "&amp;Table825[[#This Row],[Site Name]]</f>
        <v>SC(B) - Steele Close (B)</v>
      </c>
      <c r="F228">
        <v>2202903</v>
      </c>
      <c r="G228" t="s">
        <v>20</v>
      </c>
      <c r="H228" s="116">
        <v>45021</v>
      </c>
      <c r="I228" s="116">
        <v>45049</v>
      </c>
      <c r="J228">
        <v>672.24999999994179</v>
      </c>
      <c r="K228">
        <v>22.657066567499172</v>
      </c>
      <c r="L228">
        <v>11.825191319154056</v>
      </c>
      <c r="M228">
        <v>1.107</v>
      </c>
    </row>
    <row r="229" spans="3:14">
      <c r="C229" t="s">
        <v>179</v>
      </c>
      <c r="D229" t="s">
        <v>173</v>
      </c>
      <c r="E229" t="str">
        <f>Table825[[#This Row],[Site ID]]&amp;" - "&amp;Table825[[#This Row],[Site Name]]</f>
        <v>SC(C) - Steele Close (C)</v>
      </c>
      <c r="F229">
        <v>2202904</v>
      </c>
      <c r="G229" t="s">
        <v>20</v>
      </c>
      <c r="H229" s="116">
        <v>45021</v>
      </c>
      <c r="I229" s="116">
        <v>45049</v>
      </c>
      <c r="J229">
        <v>672.24999999994179</v>
      </c>
      <c r="K229">
        <v>0.6344797322425243</v>
      </c>
      <c r="L229">
        <v>0.33114808572156801</v>
      </c>
      <c r="M229">
        <v>3.1E-2</v>
      </c>
    </row>
    <row r="230" spans="3:14">
      <c r="C230" t="s">
        <v>182</v>
      </c>
      <c r="D230" t="s">
        <v>127</v>
      </c>
      <c r="E230" t="str">
        <f>Table825[[#This Row],[Site ID]]&amp;" - "&amp;Table825[[#This Row],[Site Name]]</f>
        <v>MC - Medina Close</v>
      </c>
      <c r="F230">
        <v>2202905</v>
      </c>
      <c r="G230" t="s">
        <v>20</v>
      </c>
      <c r="H230" s="116">
        <v>45021</v>
      </c>
      <c r="I230" s="116">
        <v>45049</v>
      </c>
      <c r="J230">
        <v>672.30000000010477</v>
      </c>
      <c r="K230">
        <v>20.895342852889794</v>
      </c>
      <c r="L230">
        <v>10.905711301090706</v>
      </c>
      <c r="M230">
        <v>1.0209999999999999</v>
      </c>
    </row>
    <row r="231" spans="3:14">
      <c r="C231" t="s">
        <v>184</v>
      </c>
      <c r="D231" t="s">
        <v>154</v>
      </c>
      <c r="E231" t="str">
        <f>Table825[[#This Row],[Site ID]]&amp;" - "&amp;Table825[[#This Row],[Site Name]]</f>
        <v>PC(A) - Porteous Crescent (A)</v>
      </c>
      <c r="F231">
        <v>2202906</v>
      </c>
      <c r="G231" t="s">
        <v>20</v>
      </c>
      <c r="H231" s="116">
        <v>45021</v>
      </c>
      <c r="I231" s="116">
        <v>45049</v>
      </c>
      <c r="J231">
        <v>672.30000000010477</v>
      </c>
      <c r="K231">
        <v>18.910182954035431</v>
      </c>
      <c r="L231">
        <v>9.8696153204777826</v>
      </c>
      <c r="M231">
        <v>0.92400000000000004</v>
      </c>
    </row>
    <row r="232" spans="3:14">
      <c r="C232" t="s">
        <v>186</v>
      </c>
      <c r="D232" t="s">
        <v>133</v>
      </c>
      <c r="E232" t="str">
        <f>Table825[[#This Row],[Site ID]]&amp;" - "&amp;Table825[[#This Row],[Site Name]]</f>
        <v>NH - Nuffield Hospital</v>
      </c>
      <c r="F232">
        <v>2202907</v>
      </c>
      <c r="G232" t="s">
        <v>20</v>
      </c>
      <c r="H232" s="116">
        <v>45021</v>
      </c>
      <c r="I232" s="116">
        <v>45049</v>
      </c>
      <c r="J232">
        <v>672.31666666665114</v>
      </c>
      <c r="K232">
        <v>19.789711693398903</v>
      </c>
      <c r="L232">
        <v>10.328659547702976</v>
      </c>
      <c r="M232">
        <v>0.96699999999999997</v>
      </c>
    </row>
    <row r="233" spans="3:14">
      <c r="C233" t="s">
        <v>189</v>
      </c>
      <c r="D233" t="s">
        <v>30</v>
      </c>
      <c r="E233" t="str">
        <f>Table825[[#This Row],[Site ID]]&amp;" - "&amp;Table825[[#This Row],[Site Name]]</f>
        <v>AR - Ashdown Road</v>
      </c>
      <c r="F233">
        <v>2202908</v>
      </c>
      <c r="G233" t="s">
        <v>20</v>
      </c>
      <c r="H233" s="116">
        <v>45021</v>
      </c>
      <c r="I233" s="116">
        <v>45049</v>
      </c>
      <c r="J233">
        <v>672.29999999993015</v>
      </c>
      <c r="K233">
        <v>7.6745872378410471</v>
      </c>
      <c r="L233">
        <v>4.0055256982468936</v>
      </c>
      <c r="M233">
        <v>0.375</v>
      </c>
    </row>
    <row r="234" spans="3:14">
      <c r="C234" t="s">
        <v>191</v>
      </c>
      <c r="D234" t="s">
        <v>60</v>
      </c>
      <c r="E234" t="str">
        <f>Table825[[#This Row],[Site ID]]&amp;" - "&amp;Table825[[#This Row],[Site Name]]</f>
        <v>CC - Chestnut Close</v>
      </c>
      <c r="F234">
        <v>2202909</v>
      </c>
      <c r="G234" t="s">
        <v>20</v>
      </c>
      <c r="H234" s="116">
        <v>45021</v>
      </c>
      <c r="I234" s="116">
        <v>45049</v>
      </c>
      <c r="J234">
        <v>672.33333333337214</v>
      </c>
      <c r="K234">
        <v>22.347290034703718</v>
      </c>
      <c r="L234">
        <v>11.663512544208622</v>
      </c>
      <c r="M234">
        <v>1.0920000000000001</v>
      </c>
    </row>
    <row r="235" spans="3:14">
      <c r="C235" t="s">
        <v>193</v>
      </c>
      <c r="D235" t="s">
        <v>188</v>
      </c>
      <c r="E235" t="str">
        <f>Table825[[#This Row],[Site ID]]&amp;" - "&amp;Table825[[#This Row],[Site Name]]</f>
        <v>SSQ - Sparrow Square</v>
      </c>
      <c r="F235">
        <v>2202910</v>
      </c>
      <c r="G235" t="s">
        <v>20</v>
      </c>
      <c r="H235" s="116">
        <v>45021</v>
      </c>
      <c r="I235" s="116">
        <v>45049</v>
      </c>
      <c r="J235">
        <v>672.41666666662786</v>
      </c>
      <c r="K235">
        <v>20.052774817202792</v>
      </c>
      <c r="L235">
        <v>10.465957629020247</v>
      </c>
      <c r="M235">
        <v>0.98</v>
      </c>
    </row>
    <row r="236" spans="3:14">
      <c r="C236" t="s">
        <v>195</v>
      </c>
      <c r="D236" t="s">
        <v>76</v>
      </c>
      <c r="E236" t="str">
        <f>Table825[[#This Row],[Site ID]]&amp;" - "&amp;Table825[[#This Row],[Site Name]]</f>
        <v>DD (A) - Dove Dale</v>
      </c>
      <c r="F236">
        <v>2202911</v>
      </c>
      <c r="G236" t="s">
        <v>20</v>
      </c>
      <c r="H236" s="116">
        <v>45021</v>
      </c>
      <c r="I236" s="116">
        <v>45049</v>
      </c>
      <c r="J236">
        <v>672.28333333338378</v>
      </c>
      <c r="K236">
        <v>19.913489352206156</v>
      </c>
      <c r="L236">
        <v>10.39326166607837</v>
      </c>
      <c r="M236">
        <v>0.97299999999999998</v>
      </c>
    </row>
    <row r="237" spans="3:14">
      <c r="C237" t="s">
        <v>197</v>
      </c>
      <c r="D237" t="s">
        <v>146</v>
      </c>
      <c r="E237" t="str">
        <f>Table825[[#This Row],[Site ID]]&amp;" - "&amp;Table825[[#This Row],[Site Name]]</f>
        <v>PA - Passfield Avenue</v>
      </c>
      <c r="F237">
        <v>2202912</v>
      </c>
      <c r="G237" t="s">
        <v>20</v>
      </c>
      <c r="H237" s="116">
        <v>45021</v>
      </c>
      <c r="I237" s="116">
        <v>45049</v>
      </c>
      <c r="J237">
        <v>672.39999999990687</v>
      </c>
      <c r="K237">
        <v>26.60127900059857</v>
      </c>
      <c r="L237">
        <v>13.88375730720176</v>
      </c>
      <c r="M237">
        <v>1.3</v>
      </c>
    </row>
    <row r="238" spans="3:14">
      <c r="C238" t="s">
        <v>12</v>
      </c>
      <c r="D238" t="s">
        <v>13</v>
      </c>
      <c r="E238" t="str">
        <f>Table825[[#This Row],[Site ID]]&amp;" - "&amp;Table825[[#This Row],[Site Name]]</f>
        <v>HSB - High Street Botley</v>
      </c>
      <c r="F238">
        <v>2219499</v>
      </c>
      <c r="G238" t="s">
        <v>21</v>
      </c>
      <c r="H238" s="116">
        <v>45049</v>
      </c>
      <c r="I238" s="116">
        <v>45077</v>
      </c>
      <c r="J238">
        <v>670.25000000005821</v>
      </c>
      <c r="K238">
        <v>30.073756061168595</v>
      </c>
      <c r="L238">
        <v>15.696114854472128</v>
      </c>
      <c r="M238">
        <v>1.4650000000000001</v>
      </c>
    </row>
    <row r="239" spans="3:14">
      <c r="C239" t="s">
        <v>23</v>
      </c>
      <c r="D239" t="s">
        <v>24</v>
      </c>
      <c r="E239" t="str">
        <f>Table825[[#This Row],[Site ID]]&amp;" - "&amp;Table825[[#This Row],[Site Name]]</f>
        <v>HSB2A - High Street Botley 2 (A)</v>
      </c>
      <c r="F239">
        <v>2219500</v>
      </c>
      <c r="G239" t="s">
        <v>21</v>
      </c>
      <c r="H239" s="116">
        <v>45049</v>
      </c>
      <c r="I239" s="116">
        <v>45077</v>
      </c>
      <c r="J239">
        <v>670.23333333333721</v>
      </c>
      <c r="K239">
        <v>25.106565375242308</v>
      </c>
      <c r="L239">
        <v>13.103635373299744</v>
      </c>
      <c r="M239">
        <v>1.2230000000000001</v>
      </c>
    </row>
    <row r="240" spans="3:14">
      <c r="C240" t="s">
        <v>27</v>
      </c>
      <c r="D240" t="s">
        <v>28</v>
      </c>
      <c r="E240" t="str">
        <f>Table825[[#This Row],[Site ID]]&amp;" - "&amp;Table825[[#This Row],[Site Name]]</f>
        <v>KCA - Kings Copse Avenue</v>
      </c>
      <c r="F240">
        <v>2219501</v>
      </c>
      <c r="G240" t="s">
        <v>21</v>
      </c>
      <c r="H240" s="116">
        <v>45049</v>
      </c>
      <c r="I240" s="116">
        <v>45077</v>
      </c>
      <c r="J240">
        <v>670.23333333333721</v>
      </c>
      <c r="K240">
        <v>26.091941612373645</v>
      </c>
      <c r="L240">
        <v>13.617923597272258</v>
      </c>
      <c r="M240">
        <v>1.2709999999999999</v>
      </c>
    </row>
    <row r="241" spans="3:26">
      <c r="C241" t="s">
        <v>31</v>
      </c>
      <c r="D241" t="s">
        <v>32</v>
      </c>
      <c r="E241" t="str">
        <f>Table825[[#This Row],[Site ID]]&amp;" - "&amp;Table825[[#This Row],[Site Name]]</f>
        <v>GR - Grange Road</v>
      </c>
      <c r="F241">
        <v>2219502</v>
      </c>
      <c r="G241" t="s">
        <v>21</v>
      </c>
      <c r="H241" s="116">
        <v>45049</v>
      </c>
      <c r="I241" s="116">
        <v>45077</v>
      </c>
      <c r="J241">
        <v>670.21666666661622</v>
      </c>
      <c r="K241">
        <v>24.429726705296144</v>
      </c>
      <c r="L241">
        <v>12.750379282513645</v>
      </c>
      <c r="M241">
        <v>1.19</v>
      </c>
      <c r="S241" s="315" t="s">
        <v>533</v>
      </c>
      <c r="T241" s="315"/>
      <c r="U241" s="315"/>
      <c r="V241" s="315"/>
      <c r="W241" s="315"/>
      <c r="X241" s="315"/>
      <c r="Y241" s="315"/>
      <c r="Z241" s="315"/>
    </row>
    <row r="242" spans="3:26">
      <c r="C242" t="s">
        <v>39</v>
      </c>
      <c r="D242" t="s">
        <v>40</v>
      </c>
      <c r="E242" t="str">
        <f>Table825[[#This Row],[Site ID]]&amp;" - "&amp;Table825[[#This Row],[Site Name]]</f>
        <v>WSRB - Winchester Street Railway Bridge</v>
      </c>
      <c r="F242">
        <v>2219504</v>
      </c>
      <c r="G242" t="s">
        <v>21</v>
      </c>
      <c r="H242" s="116">
        <v>45049</v>
      </c>
      <c r="I242" s="116">
        <v>45077</v>
      </c>
      <c r="J242">
        <v>670.28333333332557</v>
      </c>
      <c r="K242">
        <v>11.47467140761383</v>
      </c>
      <c r="L242">
        <v>5.9888681668130639</v>
      </c>
      <c r="M242">
        <v>0.55900000000000005</v>
      </c>
      <c r="S242" s="315" t="s">
        <v>534</v>
      </c>
      <c r="T242" s="315"/>
      <c r="U242" s="315"/>
      <c r="V242" s="315"/>
      <c r="W242" s="315"/>
      <c r="X242" s="315"/>
      <c r="Y242" s="315"/>
      <c r="Z242" s="315"/>
    </row>
    <row r="243" spans="3:26">
      <c r="C243" t="s">
        <v>43</v>
      </c>
      <c r="D243" t="s">
        <v>44</v>
      </c>
      <c r="E243" t="str">
        <f>Table825[[#This Row],[Site ID]]&amp;" - "&amp;Table825[[#This Row],[Site Name]]</f>
        <v>UNC - Upper Northam Close</v>
      </c>
      <c r="F243">
        <v>2219505</v>
      </c>
      <c r="G243" t="s">
        <v>21</v>
      </c>
      <c r="H243" s="116">
        <v>45049</v>
      </c>
      <c r="I243" s="116">
        <v>45077</v>
      </c>
      <c r="J243">
        <v>670.16666666662786</v>
      </c>
      <c r="K243">
        <v>15.521219597116044</v>
      </c>
      <c r="L243">
        <v>8.1008453012087909</v>
      </c>
      <c r="M243">
        <v>0.75600000000000001</v>
      </c>
      <c r="S243" s="315" t="s">
        <v>535</v>
      </c>
      <c r="T243" s="315"/>
      <c r="U243" s="315"/>
      <c r="V243" s="315"/>
      <c r="W243" s="315"/>
      <c r="X243" s="315"/>
      <c r="Y243" s="315"/>
      <c r="Z243" s="315"/>
    </row>
    <row r="244" spans="3:26">
      <c r="C244" t="s">
        <v>47</v>
      </c>
      <c r="D244" t="s">
        <v>34</v>
      </c>
      <c r="E244" t="str">
        <f>Table825[[#This Row],[Site ID]]&amp;" - "&amp;Table825[[#This Row],[Site Name]]</f>
        <v>BDG - Bridge Road</v>
      </c>
      <c r="F244">
        <v>2219506</v>
      </c>
      <c r="G244" t="s">
        <v>21</v>
      </c>
      <c r="H244" s="116">
        <v>45049</v>
      </c>
      <c r="I244" s="116">
        <v>45077</v>
      </c>
      <c r="J244">
        <v>670.16666666662786</v>
      </c>
      <c r="K244">
        <v>18.559765232530296</v>
      </c>
      <c r="L244">
        <v>9.6867250691703006</v>
      </c>
      <c r="M244">
        <v>0.90400000000000003</v>
      </c>
      <c r="S244" s="315" t="s">
        <v>536</v>
      </c>
      <c r="T244" s="315"/>
      <c r="U244" s="315"/>
      <c r="V244" s="315"/>
      <c r="W244" s="315"/>
      <c r="X244" s="315"/>
      <c r="Y244" s="315"/>
      <c r="Z244" s="315"/>
    </row>
    <row r="245" spans="3:26">
      <c r="C245" t="s">
        <v>50</v>
      </c>
      <c r="D245" t="s">
        <v>38</v>
      </c>
      <c r="E245" t="str">
        <f>Table825[[#This Row],[Site ID]]&amp;" - "&amp;Table825[[#This Row],[Site Name]]</f>
        <v>BDG2 - Bridge Road 2</v>
      </c>
      <c r="F245">
        <v>2219507</v>
      </c>
      <c r="G245" t="s">
        <v>21</v>
      </c>
      <c r="H245" s="116">
        <v>45049</v>
      </c>
      <c r="I245" s="116">
        <v>45077</v>
      </c>
      <c r="J245">
        <v>670.18333333334886</v>
      </c>
      <c r="K245">
        <v>38.740493397328194</v>
      </c>
      <c r="L245">
        <v>20.219464194847703</v>
      </c>
      <c r="M245">
        <v>1.887</v>
      </c>
      <c r="S245" s="315" t="s">
        <v>537</v>
      </c>
      <c r="T245" s="315"/>
      <c r="U245" s="315"/>
      <c r="V245" s="315"/>
      <c r="W245" s="315"/>
      <c r="X245" s="315"/>
      <c r="Y245" s="315"/>
      <c r="Z245" s="315"/>
    </row>
    <row r="246" spans="3:26">
      <c r="C246" t="s">
        <v>53</v>
      </c>
      <c r="D246" t="s">
        <v>54</v>
      </c>
      <c r="E246" t="str">
        <f>Table825[[#This Row],[Site ID]]&amp;" - "&amp;Table825[[#This Row],[Site Name]]</f>
        <v>OH2 - Oakhill 2 (Bridge)</v>
      </c>
      <c r="F246">
        <v>2219508</v>
      </c>
      <c r="G246" t="s">
        <v>21</v>
      </c>
      <c r="H246" s="116">
        <v>45049</v>
      </c>
      <c r="I246" s="116">
        <v>45077</v>
      </c>
      <c r="J246">
        <v>670.18333333317423</v>
      </c>
      <c r="K246">
        <v>22.172619432498863</v>
      </c>
      <c r="L246">
        <v>11.572348346815691</v>
      </c>
      <c r="M246">
        <v>1.08</v>
      </c>
      <c r="S246" s="315" t="s">
        <v>538</v>
      </c>
      <c r="T246" s="315"/>
      <c r="U246" s="315"/>
      <c r="V246" s="315"/>
      <c r="W246" s="315"/>
      <c r="X246" s="315"/>
      <c r="Y246" s="315"/>
      <c r="Z246" s="315"/>
    </row>
    <row r="247" spans="3:26">
      <c r="C247" t="s">
        <v>57</v>
      </c>
      <c r="D247" t="s">
        <v>58</v>
      </c>
      <c r="E247" t="str">
        <f>Table825[[#This Row],[Site ID]]&amp;" - "&amp;Table825[[#This Row],[Site Name]]</f>
        <v>OH - Oakhill (Prov)</v>
      </c>
      <c r="F247">
        <v>2219509</v>
      </c>
      <c r="G247" t="s">
        <v>21</v>
      </c>
      <c r="H247" s="116">
        <v>45049</v>
      </c>
      <c r="I247" s="116">
        <v>45077</v>
      </c>
      <c r="J247">
        <v>670.18333333334886</v>
      </c>
      <c r="K247">
        <v>42.928654845688001</v>
      </c>
      <c r="L247">
        <v>22.40535221591232</v>
      </c>
      <c r="M247">
        <v>2.0910000000000002</v>
      </c>
      <c r="S247" s="315" t="s">
        <v>539</v>
      </c>
      <c r="T247" s="315"/>
      <c r="U247" s="315"/>
      <c r="V247" s="315"/>
      <c r="W247" s="315"/>
      <c r="X247" s="315"/>
      <c r="Y247" s="315"/>
      <c r="Z247" s="315"/>
    </row>
    <row r="248" spans="3:26">
      <c r="C248" t="s">
        <v>61</v>
      </c>
      <c r="D248" t="s">
        <v>62</v>
      </c>
      <c r="E248" t="str">
        <f>Table825[[#This Row],[Site ID]]&amp;" - "&amp;Table825[[#This Row],[Site Name]]</f>
        <v>PH2 - Providence Hill 2</v>
      </c>
      <c r="F248">
        <v>2219510</v>
      </c>
      <c r="G248" t="s">
        <v>21</v>
      </c>
      <c r="H248" s="116">
        <v>45049</v>
      </c>
      <c r="I248" s="116">
        <v>45077</v>
      </c>
      <c r="J248">
        <v>670.15000000008149</v>
      </c>
      <c r="K248">
        <v>35.888580168614602</v>
      </c>
      <c r="L248">
        <v>18.730991737272756</v>
      </c>
      <c r="M248">
        <v>1.748</v>
      </c>
    </row>
    <row r="249" spans="3:26">
      <c r="C249" t="s">
        <v>65</v>
      </c>
      <c r="D249" t="s">
        <v>66</v>
      </c>
      <c r="E249" t="str">
        <f>Table825[[#This Row],[Site ID]]&amp;" - "&amp;Table825[[#This Row],[Site Name]]</f>
        <v>PH1 - Providence Hill 1</v>
      </c>
      <c r="F249">
        <v>2219511</v>
      </c>
      <c r="G249" t="s">
        <v>21</v>
      </c>
      <c r="H249" s="116">
        <v>45049</v>
      </c>
      <c r="I249" s="116">
        <v>45077</v>
      </c>
      <c r="J249">
        <v>670.23333333333721</v>
      </c>
      <c r="K249">
        <v>25.18868006166992</v>
      </c>
      <c r="L249">
        <v>13.146492725297454</v>
      </c>
      <c r="M249">
        <v>1.2270000000000001</v>
      </c>
    </row>
    <row r="250" spans="3:26">
      <c r="C250" t="s">
        <v>69</v>
      </c>
      <c r="D250" t="s">
        <v>70</v>
      </c>
      <c r="E250" t="str">
        <f>Table825[[#This Row],[Site ID]]&amp;" - "&amp;Table825[[#This Row],[Site Name]]</f>
        <v>PH3 - Providence Hill 3</v>
      </c>
      <c r="F250">
        <v>2219512</v>
      </c>
      <c r="G250" t="s">
        <v>21</v>
      </c>
      <c r="H250" s="116">
        <v>45049</v>
      </c>
      <c r="I250" s="116">
        <v>45077</v>
      </c>
      <c r="J250">
        <v>670.14999999990687</v>
      </c>
      <c r="K250">
        <v>17.718446616431621</v>
      </c>
      <c r="L250">
        <v>9.2476234950060654</v>
      </c>
      <c r="M250">
        <v>0.86299999999999999</v>
      </c>
    </row>
    <row r="251" spans="3:26">
      <c r="C251" t="s">
        <v>73</v>
      </c>
      <c r="D251" t="s">
        <v>74</v>
      </c>
      <c r="E251" t="str">
        <f>Table825[[#This Row],[Site ID]]&amp;" - "&amp;Table825[[#This Row],[Site Name]]</f>
        <v>HL2 - Hamble Lane 2 (Tesco)</v>
      </c>
      <c r="F251">
        <v>2219513</v>
      </c>
      <c r="G251" t="s">
        <v>21</v>
      </c>
      <c r="H251" s="116">
        <v>45049</v>
      </c>
      <c r="I251" s="116">
        <v>45077</v>
      </c>
      <c r="J251">
        <v>669.89999999996508</v>
      </c>
      <c r="K251">
        <v>41.591244961936781</v>
      </c>
      <c r="L251">
        <v>21.707330355916902</v>
      </c>
      <c r="M251">
        <v>2.0249999999999999</v>
      </c>
      <c r="P251" s="141" t="s">
        <v>78</v>
      </c>
      <c r="S251">
        <v>2219508</v>
      </c>
    </row>
    <row r="252" spans="3:26">
      <c r="C252" t="s">
        <v>77</v>
      </c>
      <c r="D252" t="s">
        <v>78</v>
      </c>
      <c r="E252" t="str">
        <f>Table825[[#This Row],[Site ID]]&amp;" - "&amp;Table825[[#This Row],[Site Name]]</f>
        <v>HL - Hamble Lane (Woodlands)</v>
      </c>
      <c r="F252">
        <v>2219514</v>
      </c>
      <c r="G252" t="s">
        <v>21</v>
      </c>
      <c r="H252" s="116">
        <v>45049</v>
      </c>
      <c r="I252" s="116">
        <v>45077</v>
      </c>
      <c r="J252">
        <v>669.91666666668607</v>
      </c>
      <c r="K252">
        <v>28.486726707301077</v>
      </c>
      <c r="L252">
        <v>14.867811433873214</v>
      </c>
      <c r="M252">
        <v>1.387</v>
      </c>
      <c r="P252" s="142" t="s">
        <v>82</v>
      </c>
      <c r="S252">
        <v>2219521</v>
      </c>
    </row>
    <row r="253" spans="3:26">
      <c r="C253" t="s">
        <v>81</v>
      </c>
      <c r="D253" t="s">
        <v>82</v>
      </c>
      <c r="E253" t="str">
        <f>Table825[[#This Row],[Site ID]]&amp;" - "&amp;Table825[[#This Row],[Site Name]]</f>
        <v>HCF - Hamble Corner Fruit Farm</v>
      </c>
      <c r="F253">
        <v>2219515</v>
      </c>
      <c r="G253" t="s">
        <v>21</v>
      </c>
      <c r="H253" s="116">
        <v>45049</v>
      </c>
      <c r="I253" s="116">
        <v>45077</v>
      </c>
      <c r="J253">
        <v>669.93333333340706</v>
      </c>
      <c r="K253">
        <v>30.72464523832879</v>
      </c>
      <c r="L253">
        <v>16.035827368647595</v>
      </c>
      <c r="M253">
        <v>1.496</v>
      </c>
      <c r="P253" s="141" t="s">
        <v>86</v>
      </c>
      <c r="S253">
        <v>2219526</v>
      </c>
    </row>
    <row r="254" spans="3:26">
      <c r="C254" t="s">
        <v>85</v>
      </c>
      <c r="D254" t="s">
        <v>86</v>
      </c>
      <c r="E254" t="str">
        <f>Table825[[#This Row],[Site ID]]&amp;" - "&amp;Table825[[#This Row],[Site Name]]</f>
        <v>HL4 - Hamble Lane 4</v>
      </c>
      <c r="F254">
        <v>2219516</v>
      </c>
      <c r="G254" t="s">
        <v>21</v>
      </c>
      <c r="H254" s="116">
        <v>45049</v>
      </c>
      <c r="I254" s="116">
        <v>45077</v>
      </c>
      <c r="J254">
        <v>669.84999999997672</v>
      </c>
      <c r="K254">
        <v>17.007467343435689</v>
      </c>
      <c r="L254">
        <v>8.8765487178683138</v>
      </c>
      <c r="M254">
        <v>0.82799999999999996</v>
      </c>
      <c r="S254">
        <v>2219526</v>
      </c>
    </row>
    <row r="255" spans="3:26">
      <c r="C255" t="s">
        <v>89</v>
      </c>
      <c r="D255" t="s">
        <v>90</v>
      </c>
      <c r="E255" t="str">
        <f>Table825[[#This Row],[Site ID]]&amp;" - "&amp;Table825[[#This Row],[Site Name]]</f>
        <v>HPS - Hamble Primary School</v>
      </c>
      <c r="F255">
        <v>2219517</v>
      </c>
      <c r="G255" t="s">
        <v>21</v>
      </c>
      <c r="H255" s="116">
        <v>45049</v>
      </c>
      <c r="I255" s="116">
        <v>45077</v>
      </c>
      <c r="J255">
        <v>669.83333333325572</v>
      </c>
      <c r="K255">
        <v>3.6562856431952482</v>
      </c>
      <c r="L255">
        <v>1.9082910455090023</v>
      </c>
      <c r="M255">
        <v>0.17799999999999999</v>
      </c>
      <c r="S255">
        <v>2219534</v>
      </c>
    </row>
    <row r="256" spans="3:26">
      <c r="C256" t="s">
        <v>88</v>
      </c>
      <c r="D256" t="s">
        <v>93</v>
      </c>
      <c r="E256" t="str">
        <f>Table825[[#This Row],[Site ID]]&amp;" - "&amp;Table825[[#This Row],[Site Name]]</f>
        <v>HPO - Hound Parish Office</v>
      </c>
      <c r="F256">
        <v>2219518</v>
      </c>
      <c r="G256" t="s">
        <v>21</v>
      </c>
      <c r="H256" s="116">
        <v>45049</v>
      </c>
      <c r="I256" s="116">
        <v>45077</v>
      </c>
      <c r="J256">
        <v>669.85000000015134</v>
      </c>
      <c r="K256">
        <v>14.398834067325252</v>
      </c>
      <c r="L256">
        <v>7.5150490956812384</v>
      </c>
      <c r="M256">
        <v>0.70099999999999996</v>
      </c>
      <c r="S256">
        <v>2219555</v>
      </c>
    </row>
    <row r="257" spans="3:19">
      <c r="C257" t="s">
        <v>92</v>
      </c>
      <c r="D257" t="s">
        <v>97</v>
      </c>
      <c r="E257" t="str">
        <f>Table825[[#This Row],[Site ID]]&amp;" - "&amp;Table825[[#This Row],[Site Name]]</f>
        <v>SWA - Swaythling road</v>
      </c>
      <c r="F257">
        <v>2219519</v>
      </c>
      <c r="G257" t="s">
        <v>21</v>
      </c>
      <c r="H257" s="116">
        <v>45049</v>
      </c>
      <c r="I257" s="116">
        <v>45077</v>
      </c>
      <c r="J257">
        <v>669.81666666653473</v>
      </c>
      <c r="K257">
        <v>19.57599392869081</v>
      </c>
      <c r="L257">
        <v>10.21711582917057</v>
      </c>
      <c r="M257">
        <v>0.95299999999999996</v>
      </c>
      <c r="S257">
        <v>2219504</v>
      </c>
    </row>
    <row r="258" spans="3:19">
      <c r="C258" t="s">
        <v>96</v>
      </c>
      <c r="D258" t="s">
        <v>26</v>
      </c>
      <c r="E258" t="str">
        <f>Table825[[#This Row],[Site ID]]&amp;" - "&amp;Table825[[#This Row],[Site Name]]</f>
        <v>AL - Allington Lane</v>
      </c>
      <c r="F258">
        <v>2219520</v>
      </c>
      <c r="G258" t="s">
        <v>21</v>
      </c>
      <c r="H258" s="116">
        <v>45049</v>
      </c>
      <c r="I258" s="116">
        <v>45077</v>
      </c>
      <c r="J258">
        <v>669.86666666652309</v>
      </c>
      <c r="K258">
        <v>15.897889132169013</v>
      </c>
      <c r="L258">
        <v>8.2974369165809048</v>
      </c>
      <c r="M258">
        <v>0.77400000000000002</v>
      </c>
      <c r="S258">
        <v>2219521</v>
      </c>
    </row>
    <row r="259" spans="3:19">
      <c r="C259" t="s">
        <v>99</v>
      </c>
      <c r="D259" t="s">
        <v>102</v>
      </c>
      <c r="E259" t="str">
        <f>Table825[[#This Row],[Site ID]]&amp;" - "&amp;Table825[[#This Row],[Site Name]]</f>
        <v>JW - Jukes Walk</v>
      </c>
      <c r="F259">
        <v>2219521</v>
      </c>
      <c r="G259" t="s">
        <v>21</v>
      </c>
      <c r="H259" s="116">
        <v>45049</v>
      </c>
      <c r="I259" s="116">
        <v>45077</v>
      </c>
      <c r="J259">
        <v>669.89999999996508</v>
      </c>
      <c r="K259">
        <v>17.745597850426361</v>
      </c>
      <c r="L259">
        <v>9.2617942851912112</v>
      </c>
      <c r="M259">
        <v>0.86399999999999999</v>
      </c>
      <c r="S259">
        <v>2219542</v>
      </c>
    </row>
    <row r="260" spans="3:19">
      <c r="C260" t="s">
        <v>101</v>
      </c>
      <c r="D260" t="s">
        <v>46</v>
      </c>
      <c r="E260" t="str">
        <f>Table825[[#This Row],[Site ID]]&amp;" - "&amp;Table825[[#This Row],[Site Name]]</f>
        <v>BOT - Botley Road</v>
      </c>
      <c r="F260">
        <v>2219522</v>
      </c>
      <c r="G260" t="s">
        <v>21</v>
      </c>
      <c r="H260" s="116">
        <v>45049</v>
      </c>
      <c r="I260" s="116">
        <v>45077</v>
      </c>
      <c r="J260">
        <v>669.9000000001397</v>
      </c>
      <c r="K260">
        <v>27.337257799665892</v>
      </c>
      <c r="L260">
        <v>14.267879853687836</v>
      </c>
      <c r="M260">
        <v>1.331</v>
      </c>
      <c r="S260">
        <v>2219554</v>
      </c>
    </row>
    <row r="261" spans="3:19">
      <c r="C261" t="s">
        <v>104</v>
      </c>
      <c r="D261" t="s">
        <v>107</v>
      </c>
      <c r="E261" t="str">
        <f>Table825[[#This Row],[Site ID]]&amp;" - "&amp;Table825[[#This Row],[Site Name]]</f>
        <v>WYV - Wyvern School</v>
      </c>
      <c r="F261">
        <v>2219523</v>
      </c>
      <c r="G261" t="s">
        <v>21</v>
      </c>
      <c r="H261" s="116">
        <v>45049</v>
      </c>
      <c r="I261" s="116">
        <v>45077</v>
      </c>
      <c r="J261">
        <v>669.91666666668607</v>
      </c>
      <c r="K261">
        <v>24.009360865778632</v>
      </c>
      <c r="L261">
        <v>12.530981662723713</v>
      </c>
      <c r="M261">
        <v>1.169</v>
      </c>
      <c r="S261">
        <v>2219555</v>
      </c>
    </row>
    <row r="262" spans="3:19">
      <c r="C262" t="s">
        <v>106</v>
      </c>
      <c r="D262" t="s">
        <v>84</v>
      </c>
      <c r="E262" t="str">
        <f>Table825[[#This Row],[Site ID]]&amp;" - "&amp;Table825[[#This Row],[Site Name]]</f>
        <v>FORSL - Fair Oak Road/Sandy Lane</v>
      </c>
      <c r="F262">
        <v>2219524</v>
      </c>
      <c r="G262" t="s">
        <v>21</v>
      </c>
      <c r="H262" s="116">
        <v>45049</v>
      </c>
      <c r="I262" s="116">
        <v>45077</v>
      </c>
      <c r="J262">
        <v>669.86666666669771</v>
      </c>
      <c r="K262">
        <v>20.704227707005408</v>
      </c>
      <c r="L262">
        <v>10.805964356474639</v>
      </c>
      <c r="M262">
        <v>1.008</v>
      </c>
      <c r="S262">
        <v>2219517</v>
      </c>
    </row>
    <row r="263" spans="3:19">
      <c r="C263" t="s">
        <v>109</v>
      </c>
      <c r="D263" t="s">
        <v>80</v>
      </c>
      <c r="E263" t="str">
        <f>Table825[[#This Row],[Site ID]]&amp;" - "&amp;Table825[[#This Row],[Site Name]]</f>
        <v>FOR - Fair Oak Road</v>
      </c>
      <c r="F263">
        <v>2219525</v>
      </c>
      <c r="G263" t="s">
        <v>21</v>
      </c>
      <c r="H263" s="116">
        <v>45049</v>
      </c>
      <c r="I263" s="116">
        <v>45077</v>
      </c>
      <c r="J263">
        <v>669.70000000001164</v>
      </c>
      <c r="K263">
        <v>13.580258324622731</v>
      </c>
      <c r="L263">
        <v>7.0878174971934929</v>
      </c>
      <c r="M263">
        <v>0.66100000000000003</v>
      </c>
      <c r="S263">
        <v>2219535</v>
      </c>
    </row>
    <row r="264" spans="3:19">
      <c r="C264" t="s">
        <v>111</v>
      </c>
      <c r="D264" t="s">
        <v>49</v>
      </c>
      <c r="E264" t="str">
        <f>Table825[[#This Row],[Site ID]]&amp;" - "&amp;Table825[[#This Row],[Site Name]]</f>
        <v>BR - Bishopstoke Road</v>
      </c>
      <c r="F264">
        <v>2219526</v>
      </c>
      <c r="G264" t="s">
        <v>21</v>
      </c>
      <c r="H264" s="116">
        <v>45049</v>
      </c>
      <c r="I264" s="116">
        <v>45077</v>
      </c>
      <c r="J264">
        <v>669.68333333329065</v>
      </c>
      <c r="K264">
        <v>23.791725442374776</v>
      </c>
      <c r="L264">
        <v>12.417393237147587</v>
      </c>
      <c r="M264">
        <v>1.1579999999999999</v>
      </c>
      <c r="S264">
        <v>2219551</v>
      </c>
    </row>
    <row r="265" spans="3:19">
      <c r="C265" t="s">
        <v>113</v>
      </c>
      <c r="D265" t="s">
        <v>52</v>
      </c>
      <c r="E265" t="str">
        <f>Table825[[#This Row],[Site ID]]&amp;" - "&amp;Table825[[#This Row],[Site Name]]</f>
        <v>BR2 - Bishopstoke Road 2</v>
      </c>
      <c r="F265">
        <v>2219527</v>
      </c>
      <c r="G265" t="s">
        <v>21</v>
      </c>
      <c r="H265" s="116">
        <v>45049</v>
      </c>
      <c r="I265" s="116">
        <v>45077</v>
      </c>
      <c r="J265">
        <v>669.65000000002328</v>
      </c>
      <c r="K265">
        <v>24.943516762487</v>
      </c>
      <c r="L265">
        <v>13.018536932404489</v>
      </c>
      <c r="M265">
        <v>1.214</v>
      </c>
      <c r="S265">
        <v>2219544</v>
      </c>
    </row>
    <row r="266" spans="3:19">
      <c r="C266" t="s">
        <v>115</v>
      </c>
      <c r="D266" t="s">
        <v>118</v>
      </c>
      <c r="E266" t="str">
        <f>Table825[[#This Row],[Site ID]]&amp;" - "&amp;Table825[[#This Row],[Site Name]]</f>
        <v>TWY - Twyford Road</v>
      </c>
      <c r="F266">
        <v>2219528</v>
      </c>
      <c r="G266" t="s">
        <v>21</v>
      </c>
      <c r="H266" s="116">
        <v>45049</v>
      </c>
      <c r="I266" s="116">
        <v>45077</v>
      </c>
      <c r="J266">
        <v>669.65000000002328</v>
      </c>
      <c r="K266">
        <v>19.498679907413642</v>
      </c>
      <c r="L266">
        <v>10.176764043535304</v>
      </c>
      <c r="M266">
        <v>0.94899999999999995</v>
      </c>
    </row>
    <row r="267" spans="3:19">
      <c r="C267" t="s">
        <v>117</v>
      </c>
      <c r="D267" t="s">
        <v>122</v>
      </c>
      <c r="E267" t="str">
        <f>Table825[[#This Row],[Site ID]]&amp;" - "&amp;Table825[[#This Row],[Site Name]]</f>
        <v>MS - Mill Street</v>
      </c>
      <c r="F267">
        <v>2219529</v>
      </c>
      <c r="G267" t="s">
        <v>21</v>
      </c>
      <c r="H267" s="116">
        <v>45049</v>
      </c>
      <c r="I267" s="116">
        <v>45077</v>
      </c>
      <c r="J267">
        <v>669.65000000002328</v>
      </c>
      <c r="K267">
        <v>27.861127454639519</v>
      </c>
      <c r="L267">
        <v>14.541298253987224</v>
      </c>
      <c r="M267">
        <v>1.3560000000000001</v>
      </c>
    </row>
    <row r="268" spans="3:19">
      <c r="C268" t="s">
        <v>121</v>
      </c>
      <c r="D268" t="s">
        <v>72</v>
      </c>
      <c r="E268" t="str">
        <f>Table825[[#This Row],[Site ID]]&amp;" - "&amp;Table825[[#This Row],[Site Name]]</f>
        <v>CR4 - Campbell Road 4</v>
      </c>
      <c r="F268">
        <v>2219530</v>
      </c>
      <c r="G268" t="s">
        <v>21</v>
      </c>
      <c r="H268" s="116">
        <v>45049</v>
      </c>
      <c r="I268" s="116">
        <v>45077</v>
      </c>
      <c r="J268">
        <v>669.61666666675592</v>
      </c>
      <c r="K268">
        <v>15.328492421034868</v>
      </c>
      <c r="L268">
        <v>8.0002570047154844</v>
      </c>
      <c r="M268">
        <v>0.746</v>
      </c>
    </row>
    <row r="269" spans="3:19">
      <c r="C269" t="s">
        <v>129</v>
      </c>
      <c r="D269" t="s">
        <v>68</v>
      </c>
      <c r="E269" t="str">
        <f>Table825[[#This Row],[Site ID]]&amp;" - "&amp;Table825[[#This Row],[Site Name]]</f>
        <v>CR3 - Campbell Road 3</v>
      </c>
      <c r="F269">
        <v>2219531</v>
      </c>
      <c r="G269" t="s">
        <v>21</v>
      </c>
      <c r="H269" s="116">
        <v>45049</v>
      </c>
      <c r="I269" s="116">
        <v>45077</v>
      </c>
      <c r="J269">
        <v>670.84999999991851</v>
      </c>
      <c r="K269">
        <v>11.464978758293114</v>
      </c>
      <c r="L269">
        <v>5.9838093728043393</v>
      </c>
      <c r="M269">
        <v>0.55900000000000005</v>
      </c>
    </row>
    <row r="270" spans="3:19">
      <c r="C270" t="s">
        <v>125</v>
      </c>
      <c r="D270" t="s">
        <v>64</v>
      </c>
      <c r="E270" t="str">
        <f>Table825[[#This Row],[Site ID]]&amp;" - "&amp;Table825[[#This Row],[Site Name]]</f>
        <v>CR - Campbell Road</v>
      </c>
      <c r="F270">
        <v>2219532</v>
      </c>
      <c r="G270" t="s">
        <v>21</v>
      </c>
      <c r="H270" s="116">
        <v>45049</v>
      </c>
      <c r="I270" s="116">
        <v>45077</v>
      </c>
      <c r="J270">
        <v>669.58333333331393</v>
      </c>
      <c r="K270">
        <v>21.863710267579975</v>
      </c>
      <c r="L270">
        <v>11.411122269091846</v>
      </c>
      <c r="M270">
        <v>1.0640000000000001</v>
      </c>
    </row>
    <row r="271" spans="3:19">
      <c r="C271" t="s">
        <v>128</v>
      </c>
      <c r="D271" t="s">
        <v>135</v>
      </c>
      <c r="E271" t="str">
        <f>Table825[[#This Row],[Site ID]]&amp;" - "&amp;Table825[[#This Row],[Site Name]]</f>
        <v>SRAN(A) - Southampton Road Analyser (A)</v>
      </c>
      <c r="F271">
        <v>2219533</v>
      </c>
      <c r="G271" t="s">
        <v>21</v>
      </c>
      <c r="H271" s="116">
        <v>45049</v>
      </c>
      <c r="I271" s="116">
        <v>45077</v>
      </c>
      <c r="J271">
        <v>669.63333333330229</v>
      </c>
      <c r="K271">
        <v>27.389238389169471</v>
      </c>
      <c r="L271">
        <v>14.295009597687615</v>
      </c>
      <c r="M271">
        <v>1.333</v>
      </c>
    </row>
    <row r="272" spans="3:19">
      <c r="C272" t="s">
        <v>131</v>
      </c>
      <c r="D272" t="s">
        <v>138</v>
      </c>
      <c r="E272" t="str">
        <f>Table825[[#This Row],[Site ID]]&amp;" - "&amp;Table825[[#This Row],[Site Name]]</f>
        <v>SRAN(B) - Southampton Road Analyser (B)</v>
      </c>
      <c r="F272">
        <v>2219534</v>
      </c>
      <c r="G272" t="s">
        <v>21</v>
      </c>
      <c r="H272" s="116">
        <v>45049</v>
      </c>
      <c r="I272" s="116">
        <v>45077</v>
      </c>
      <c r="J272">
        <v>669.63333333330229</v>
      </c>
      <c r="K272">
        <v>26.135867390115205</v>
      </c>
      <c r="L272">
        <v>13.64084936853612</v>
      </c>
      <c r="M272">
        <v>1.272</v>
      </c>
    </row>
    <row r="273" spans="3:14">
      <c r="C273" t="s">
        <v>134</v>
      </c>
      <c r="D273" t="s">
        <v>141</v>
      </c>
      <c r="E273" t="str">
        <f>Table825[[#This Row],[Site ID]]&amp;" - "&amp;Table825[[#This Row],[Site Name]]</f>
        <v>SRAN(C) - Southampton Road Analyser (C)</v>
      </c>
      <c r="F273">
        <v>2219535</v>
      </c>
      <c r="G273" t="s">
        <v>21</v>
      </c>
      <c r="H273" s="116">
        <v>45049</v>
      </c>
      <c r="I273" s="116">
        <v>45077</v>
      </c>
      <c r="J273">
        <v>669.63333333347691</v>
      </c>
      <c r="K273">
        <v>26.361885111249261</v>
      </c>
      <c r="L273">
        <v>13.758812688543456</v>
      </c>
      <c r="M273">
        <v>1.2829999999999999</v>
      </c>
    </row>
    <row r="274" spans="3:14">
      <c r="C274" t="s">
        <v>137</v>
      </c>
      <c r="D274" t="s">
        <v>56</v>
      </c>
      <c r="E274" t="str">
        <f>Table825[[#This Row],[Site ID]]&amp;" - "&amp;Table825[[#This Row],[Site Name]]</f>
        <v>CA - Chestnut Avenue</v>
      </c>
      <c r="F274">
        <v>2219536</v>
      </c>
      <c r="G274" t="s">
        <v>21</v>
      </c>
      <c r="H274" s="116">
        <v>45049</v>
      </c>
      <c r="I274" s="116">
        <v>45077</v>
      </c>
      <c r="J274">
        <v>669.39999999990687</v>
      </c>
      <c r="K274">
        <v>18.046611891248403</v>
      </c>
      <c r="L274">
        <v>9.4188997344720278</v>
      </c>
      <c r="M274">
        <v>0.878</v>
      </c>
    </row>
    <row r="275" spans="3:14">
      <c r="C275" t="s">
        <v>148</v>
      </c>
      <c r="D275" t="s">
        <v>149</v>
      </c>
      <c r="E275" t="str">
        <f>Table825[[#This Row],[Site ID]]&amp;" - "&amp;Table825[[#This Row],[Site Name]]</f>
        <v>SR1 - Southampton Road 1</v>
      </c>
      <c r="F275">
        <v>2219537</v>
      </c>
      <c r="G275" t="s">
        <v>21</v>
      </c>
      <c r="H275" s="116">
        <v>45049</v>
      </c>
      <c r="I275" s="116">
        <v>45077</v>
      </c>
      <c r="J275">
        <v>671.43333333323244</v>
      </c>
      <c r="K275">
        <v>34.651942113890925</v>
      </c>
      <c r="L275">
        <v>18.085564777604869</v>
      </c>
      <c r="M275">
        <v>1.6910000000000001</v>
      </c>
    </row>
    <row r="276" spans="3:14">
      <c r="C276" t="s">
        <v>140</v>
      </c>
      <c r="D276" t="s">
        <v>152</v>
      </c>
      <c r="E276" t="str">
        <f>Table825[[#This Row],[Site ID]]&amp;" - "&amp;Table825[[#This Row],[Site Name]]</f>
        <v>SR2 - Southampton Road 2</v>
      </c>
      <c r="F276">
        <v>2219538</v>
      </c>
      <c r="G276" t="s">
        <v>21</v>
      </c>
      <c r="H276" s="116">
        <v>45049</v>
      </c>
      <c r="I276" s="116">
        <v>45077</v>
      </c>
      <c r="J276">
        <v>669.35000000009313</v>
      </c>
      <c r="K276">
        <v>35.355912452374255</v>
      </c>
      <c r="L276">
        <v>18.452981446959424</v>
      </c>
      <c r="M276">
        <v>1.72</v>
      </c>
    </row>
    <row r="277" spans="3:14">
      <c r="C277" t="s">
        <v>144</v>
      </c>
      <c r="D277" t="s">
        <v>156</v>
      </c>
      <c r="E277" t="str">
        <f>Table825[[#This Row],[Site ID]]&amp;" - "&amp;Table825[[#This Row],[Site Name]]</f>
        <v>TP(A) - The Point (A)</v>
      </c>
      <c r="F277">
        <v>2219539</v>
      </c>
      <c r="G277" t="s">
        <v>21</v>
      </c>
      <c r="H277" s="116">
        <v>45049</v>
      </c>
      <c r="I277" s="116">
        <v>45077</v>
      </c>
      <c r="J277">
        <v>669.3666666666395</v>
      </c>
      <c r="K277">
        <v>16.094761715054684</v>
      </c>
      <c r="L277">
        <v>8.4001887865629872</v>
      </c>
      <c r="M277">
        <v>0.78300000000000003</v>
      </c>
    </row>
    <row r="278" spans="3:14">
      <c r="C278" t="s">
        <v>147</v>
      </c>
      <c r="D278" t="s">
        <v>159</v>
      </c>
      <c r="E278" t="str">
        <f>Table825[[#This Row],[Site ID]]&amp;" - "&amp;Table825[[#This Row],[Site Name]]</f>
        <v>TP(B) - The Point (B)</v>
      </c>
      <c r="F278">
        <v>2219540</v>
      </c>
      <c r="G278" t="s">
        <v>21</v>
      </c>
      <c r="H278" s="116">
        <v>45049</v>
      </c>
      <c r="I278" s="116">
        <v>45077</v>
      </c>
      <c r="J278">
        <v>669.3666666666395</v>
      </c>
      <c r="K278">
        <v>16.46475623723985</v>
      </c>
      <c r="L278">
        <v>8.5932965747598384</v>
      </c>
      <c r="M278">
        <v>0.80100000000000005</v>
      </c>
    </row>
    <row r="279" spans="3:14">
      <c r="C279" t="s">
        <v>151</v>
      </c>
      <c r="D279" t="s">
        <v>162</v>
      </c>
      <c r="E279" t="str">
        <f>Table825[[#This Row],[Site ID]]&amp;" - "&amp;Table825[[#This Row],[Site Name]]</f>
        <v>TP(C) - The Point (C)</v>
      </c>
      <c r="F279">
        <v>2219541</v>
      </c>
      <c r="G279" t="s">
        <v>21</v>
      </c>
      <c r="H279" s="116">
        <v>45049</v>
      </c>
      <c r="I279" s="116">
        <v>45077</v>
      </c>
      <c r="J279">
        <v>669.3666666666395</v>
      </c>
      <c r="K279">
        <v>16.300314227379776</v>
      </c>
      <c r="L279">
        <v>8.5074708911167942</v>
      </c>
      <c r="M279">
        <v>0.79300000000000004</v>
      </c>
    </row>
    <row r="280" spans="3:14">
      <c r="C280" t="s">
        <v>155</v>
      </c>
      <c r="D280" t="s">
        <v>124</v>
      </c>
      <c r="E280" t="str">
        <f>Table825[[#This Row],[Site ID]]&amp;" - "&amp;Table825[[#This Row],[Site Name]]</f>
        <v>LRPR - leigh road/pluto Road</v>
      </c>
      <c r="F280">
        <v>2219542</v>
      </c>
      <c r="G280" t="s">
        <v>21</v>
      </c>
      <c r="H280" s="116">
        <v>45049</v>
      </c>
      <c r="I280" s="116">
        <v>45077</v>
      </c>
      <c r="J280">
        <v>669.33333333337214</v>
      </c>
      <c r="K280">
        <v>19.40512350597497</v>
      </c>
      <c r="L280">
        <v>10.127935023995288</v>
      </c>
      <c r="M280">
        <v>0.94399999999999995</v>
      </c>
    </row>
    <row r="281" spans="3:14">
      <c r="C281" t="s">
        <v>158</v>
      </c>
      <c r="D281" t="s">
        <v>143</v>
      </c>
      <c r="E281" t="str">
        <f>Table825[[#This Row],[Site ID]]&amp;" - "&amp;Table825[[#This Row],[Site Name]]</f>
        <v>OX - Oxburgh Close</v>
      </c>
      <c r="F281">
        <v>2219543</v>
      </c>
      <c r="G281" t="s">
        <v>21</v>
      </c>
      <c r="H281" s="116">
        <v>45049</v>
      </c>
      <c r="I281" s="116">
        <v>45077</v>
      </c>
      <c r="J281">
        <v>669.34999999991851</v>
      </c>
      <c r="K281">
        <v>10.236770000748239</v>
      </c>
      <c r="L281">
        <v>5.3427818375512732</v>
      </c>
      <c r="M281">
        <v>0.498</v>
      </c>
    </row>
    <row r="282" spans="3:14">
      <c r="C282" t="s">
        <v>161</v>
      </c>
      <c r="D282" t="s">
        <v>95</v>
      </c>
      <c r="E282" t="str">
        <f>Table825[[#This Row],[Site ID]]&amp;" - "&amp;Table825[[#This Row],[Site Name]]</f>
        <v>HG - Hadleigh Gardens</v>
      </c>
      <c r="F282">
        <v>2219544</v>
      </c>
      <c r="G282" t="s">
        <v>21</v>
      </c>
      <c r="H282" s="116">
        <v>45049</v>
      </c>
      <c r="I282" s="116">
        <v>45077</v>
      </c>
      <c r="J282">
        <v>669.33333333337214</v>
      </c>
      <c r="K282">
        <v>9.1475423306767603</v>
      </c>
      <c r="L282">
        <v>4.7742914043198121</v>
      </c>
      <c r="M282">
        <v>0.44500000000000001</v>
      </c>
    </row>
    <row r="283" spans="3:14">
      <c r="C283" t="s">
        <v>164</v>
      </c>
      <c r="D283" t="s">
        <v>175</v>
      </c>
      <c r="E283" t="str">
        <f>Table825[[#This Row],[Site ID]]&amp;" - "&amp;Table825[[#This Row],[Site Name]]</f>
        <v>WA - Woodside Avenue</v>
      </c>
      <c r="F283">
        <v>2219545</v>
      </c>
      <c r="G283" t="s">
        <v>21</v>
      </c>
      <c r="H283" s="116">
        <v>45049</v>
      </c>
      <c r="I283" s="116">
        <v>45077</v>
      </c>
      <c r="J283">
        <v>669.35000000009313</v>
      </c>
      <c r="K283">
        <v>25.345255845219452</v>
      </c>
      <c r="L283">
        <v>13.228212862849402</v>
      </c>
      <c r="M283">
        <v>1.2330000000000001</v>
      </c>
    </row>
    <row r="284" spans="3:14">
      <c r="C284" t="s">
        <v>168</v>
      </c>
      <c r="D284" t="s">
        <v>42</v>
      </c>
      <c r="E284" t="str">
        <f>Table825[[#This Row],[Site ID]]&amp;" - "&amp;Table825[[#This Row],[Site Name]]</f>
        <v>BEL - Belmont Road</v>
      </c>
      <c r="F284">
        <v>2219546</v>
      </c>
      <c r="G284" t="s">
        <v>21</v>
      </c>
      <c r="H284" s="116">
        <v>45049</v>
      </c>
      <c r="I284" s="116">
        <v>45077</v>
      </c>
      <c r="J284">
        <v>669.29999999993015</v>
      </c>
      <c r="K284">
        <v>15.890791872106844</v>
      </c>
      <c r="L284">
        <v>8.2937327098678733</v>
      </c>
      <c r="M284">
        <v>0.77300000000000002</v>
      </c>
    </row>
    <row r="285" spans="3:14">
      <c r="C285" t="s">
        <v>171</v>
      </c>
      <c r="D285" t="s">
        <v>120</v>
      </c>
      <c r="E285" t="str">
        <f>Table825[[#This Row],[Site ID]]&amp;" - "&amp;Table825[[#This Row],[Site Name]]</f>
        <v>LR13 - Leigh Road/J13</v>
      </c>
      <c r="F285">
        <v>2219547</v>
      </c>
      <c r="G285" t="s">
        <v>21</v>
      </c>
      <c r="H285" s="116">
        <v>45049</v>
      </c>
      <c r="I285" s="116">
        <v>45077</v>
      </c>
      <c r="J285" s="117">
        <v>669.33333333319752</v>
      </c>
      <c r="K285" s="117">
        <v>27.0931703187306</v>
      </c>
      <c r="L285" s="117">
        <v>14.140485552573383</v>
      </c>
      <c r="M285" s="117">
        <v>1.3180000000000001</v>
      </c>
      <c r="N285" s="117"/>
    </row>
    <row r="286" spans="3:14">
      <c r="C286" t="s">
        <v>174</v>
      </c>
      <c r="D286" t="s">
        <v>167</v>
      </c>
      <c r="E286" t="str">
        <f>Table825[[#This Row],[Site ID]]&amp;" - "&amp;Table825[[#This Row],[Site Name]]</f>
        <v>SC(A) - Steele Close (A)</v>
      </c>
      <c r="F286">
        <v>2219548</v>
      </c>
      <c r="G286" t="s">
        <v>21</v>
      </c>
      <c r="H286" s="116">
        <v>45049</v>
      </c>
      <c r="I286" s="116">
        <v>45077</v>
      </c>
      <c r="J286">
        <v>669.33333333319752</v>
      </c>
      <c r="K286">
        <v>14.738849103588647</v>
      </c>
      <c r="L286">
        <v>7.6925099705577491</v>
      </c>
      <c r="M286">
        <v>0.71699999999999997</v>
      </c>
    </row>
    <row r="287" spans="3:14">
      <c r="C287" t="s">
        <v>177</v>
      </c>
      <c r="D287" t="s">
        <v>170</v>
      </c>
      <c r="E287" t="str">
        <f>Table825[[#This Row],[Site ID]]&amp;" - "&amp;Table825[[#This Row],[Site Name]]</f>
        <v>SC(B) - Steele Close (B)</v>
      </c>
      <c r="F287">
        <v>2219549</v>
      </c>
      <c r="G287" t="s">
        <v>21</v>
      </c>
      <c r="H287" s="116">
        <v>45049</v>
      </c>
      <c r="I287" s="116">
        <v>45077</v>
      </c>
      <c r="J287">
        <v>669.33333333337214</v>
      </c>
      <c r="K287">
        <v>14.122160856572888</v>
      </c>
      <c r="L287">
        <v>7.3706476286914873</v>
      </c>
      <c r="M287">
        <v>0.68700000000000006</v>
      </c>
    </row>
    <row r="288" spans="3:14">
      <c r="C288" t="s">
        <v>179</v>
      </c>
      <c r="D288" t="s">
        <v>173</v>
      </c>
      <c r="E288" t="str">
        <f>Table825[[#This Row],[Site ID]]&amp;" - "&amp;Table825[[#This Row],[Site Name]]</f>
        <v>SC(C) - Steele Close (C)</v>
      </c>
      <c r="F288">
        <v>2219550</v>
      </c>
      <c r="G288" t="s">
        <v>21</v>
      </c>
      <c r="H288" s="116">
        <v>45049</v>
      </c>
      <c r="I288" s="116">
        <v>45077</v>
      </c>
      <c r="J288">
        <v>669.33333333337214</v>
      </c>
      <c r="K288">
        <v>35.665136952189172</v>
      </c>
      <c r="L288">
        <v>18.614372104482868</v>
      </c>
      <c r="M288">
        <v>1.7350000000000001</v>
      </c>
    </row>
    <row r="289" spans="3:30">
      <c r="C289" t="s">
        <v>182</v>
      </c>
      <c r="D289" t="s">
        <v>127</v>
      </c>
      <c r="E289" t="str">
        <f>Table825[[#This Row],[Site ID]]&amp;" - "&amp;Table825[[#This Row],[Site Name]]</f>
        <v>MC - Medina Close</v>
      </c>
      <c r="F289">
        <v>2219551</v>
      </c>
      <c r="G289" t="s">
        <v>21</v>
      </c>
      <c r="H289" s="116">
        <v>45049</v>
      </c>
      <c r="I289" s="116">
        <v>45077</v>
      </c>
      <c r="J289">
        <v>669.26666666666279</v>
      </c>
      <c r="K289">
        <v>13.835751070823868</v>
      </c>
      <c r="L289">
        <v>7.2211644419748788</v>
      </c>
      <c r="M289">
        <v>0.67300000000000004</v>
      </c>
    </row>
    <row r="290" spans="3:30">
      <c r="C290" t="s">
        <v>184</v>
      </c>
      <c r="D290" t="s">
        <v>154</v>
      </c>
      <c r="E290" t="str">
        <f>Table825[[#This Row],[Site ID]]&amp;" - "&amp;Table825[[#This Row],[Site Name]]</f>
        <v>PC(A) - Porteous Crescent (A)</v>
      </c>
      <c r="F290">
        <v>2219552</v>
      </c>
      <c r="G290" t="s">
        <v>21</v>
      </c>
      <c r="H290" s="116">
        <v>45049</v>
      </c>
      <c r="I290" s="116">
        <v>45077</v>
      </c>
      <c r="J290">
        <v>669.29999999993015</v>
      </c>
      <c r="K290">
        <v>14.677911250561818</v>
      </c>
      <c r="L290">
        <v>7.6607052455959392</v>
      </c>
      <c r="M290">
        <v>0.71399999999999997</v>
      </c>
    </row>
    <row r="291" spans="3:30">
      <c r="C291" t="s">
        <v>186</v>
      </c>
      <c r="D291" t="s">
        <v>133</v>
      </c>
      <c r="E291" t="str">
        <f>Table825[[#This Row],[Site ID]]&amp;" - "&amp;Table825[[#This Row],[Site Name]]</f>
        <v>NH - Nuffield Hospital</v>
      </c>
      <c r="F291">
        <v>2219553</v>
      </c>
      <c r="G291" t="s">
        <v>21</v>
      </c>
      <c r="H291" s="116">
        <v>45049</v>
      </c>
      <c r="I291" s="116">
        <v>45077</v>
      </c>
      <c r="J291">
        <v>669.26666666666279</v>
      </c>
      <c r="K291">
        <v>16.528891323837133</v>
      </c>
      <c r="L291">
        <v>8.6267700020026794</v>
      </c>
      <c r="M291">
        <v>0.80400000000000005</v>
      </c>
    </row>
    <row r="292" spans="3:30">
      <c r="C292" t="s">
        <v>189</v>
      </c>
      <c r="D292" t="s">
        <v>30</v>
      </c>
      <c r="E292" t="str">
        <f>Table825[[#This Row],[Site ID]]&amp;" - "&amp;Table825[[#This Row],[Site Name]]</f>
        <v>AR - Ashdown Road</v>
      </c>
      <c r="F292">
        <v>2219554</v>
      </c>
      <c r="G292" t="s">
        <v>21</v>
      </c>
      <c r="H292" s="116">
        <v>45049</v>
      </c>
      <c r="I292" s="116">
        <v>45077</v>
      </c>
      <c r="J292">
        <v>669.28333333338378</v>
      </c>
      <c r="K292">
        <v>5.6328401025968819</v>
      </c>
      <c r="L292">
        <v>2.9398956694138216</v>
      </c>
      <c r="M292">
        <v>0.27400000000000002</v>
      </c>
    </row>
    <row r="293" spans="3:30">
      <c r="C293" t="s">
        <v>191</v>
      </c>
      <c r="D293" t="s">
        <v>60</v>
      </c>
      <c r="E293" t="str">
        <f>Table825[[#This Row],[Site ID]]&amp;" - "&amp;Table825[[#This Row],[Site Name]]</f>
        <v>CC - Chestnut Close</v>
      </c>
      <c r="F293">
        <v>2219555</v>
      </c>
      <c r="G293" t="s">
        <v>21</v>
      </c>
      <c r="H293" s="116">
        <v>45049</v>
      </c>
      <c r="I293" s="116">
        <v>45077</v>
      </c>
      <c r="J293">
        <v>669.23333333339542</v>
      </c>
      <c r="K293">
        <v>16.961460875627253</v>
      </c>
      <c r="L293">
        <v>8.8525369914547252</v>
      </c>
      <c r="M293">
        <v>0.82499999999999996</v>
      </c>
    </row>
    <row r="294" spans="3:30">
      <c r="C294" t="s">
        <v>193</v>
      </c>
      <c r="D294" t="s">
        <v>188</v>
      </c>
      <c r="E294" t="str">
        <f>Table825[[#This Row],[Site ID]]&amp;" - "&amp;Table825[[#This Row],[Site Name]]</f>
        <v>SSQ - Sparrow Square</v>
      </c>
      <c r="F294">
        <v>2219556</v>
      </c>
      <c r="G294" t="s">
        <v>21</v>
      </c>
      <c r="H294" s="116">
        <v>45049</v>
      </c>
      <c r="I294" s="116">
        <v>45077</v>
      </c>
      <c r="J294">
        <v>669.16666666668607</v>
      </c>
      <c r="K294">
        <v>15.729466998754214</v>
      </c>
      <c r="L294">
        <v>8.2095339241932219</v>
      </c>
      <c r="M294">
        <v>0.76500000000000001</v>
      </c>
    </row>
    <row r="295" spans="3:30">
      <c r="C295" t="s">
        <v>195</v>
      </c>
      <c r="D295" t="s">
        <v>76</v>
      </c>
      <c r="E295" t="str">
        <f>Table825[[#This Row],[Site ID]]&amp;" - "&amp;Table825[[#This Row],[Site Name]]</f>
        <v>DD (A) - Dove Dale</v>
      </c>
      <c r="F295">
        <v>2219557</v>
      </c>
      <c r="G295" t="s">
        <v>21</v>
      </c>
      <c r="H295" s="116">
        <v>45049</v>
      </c>
      <c r="I295" s="116">
        <v>45077</v>
      </c>
      <c r="J295">
        <v>669.31666666665114</v>
      </c>
      <c r="K295">
        <v>19.302822779452125</v>
      </c>
      <c r="L295">
        <v>10.074542160465619</v>
      </c>
      <c r="M295">
        <v>0.93899999999999995</v>
      </c>
    </row>
    <row r="296" spans="3:30">
      <c r="C296" t="s">
        <v>197</v>
      </c>
      <c r="D296" t="s">
        <v>146</v>
      </c>
      <c r="E296" t="str">
        <f>Table825[[#This Row],[Site ID]]&amp;" - "&amp;Table825[[#This Row],[Site Name]]</f>
        <v>PA - Passfield Avenue</v>
      </c>
      <c r="F296">
        <v>2219558</v>
      </c>
      <c r="G296" t="s">
        <v>21</v>
      </c>
      <c r="H296" s="116">
        <v>45049</v>
      </c>
      <c r="I296" s="116">
        <v>45077</v>
      </c>
      <c r="J296">
        <v>669.19999999995343</v>
      </c>
      <c r="K296">
        <v>20.416447997610508</v>
      </c>
      <c r="L296">
        <v>10.655766178293584</v>
      </c>
      <c r="M296">
        <v>0.99299999999999999</v>
      </c>
    </row>
    <row r="297" spans="3:30">
      <c r="C297" t="s">
        <v>12</v>
      </c>
      <c r="D297" s="135" t="s">
        <v>13</v>
      </c>
      <c r="E297" t="str">
        <f>Table825[[#This Row],[Site ID]]&amp;" - "&amp;Table825[[#This Row],[Site Name]]</f>
        <v>HSB - High Street Botley</v>
      </c>
      <c r="F297" s="136" t="s">
        <v>540</v>
      </c>
      <c r="G297" t="s">
        <v>447</v>
      </c>
      <c r="H297" s="109">
        <v>45077</v>
      </c>
      <c r="I297" s="109">
        <v>45112</v>
      </c>
      <c r="J297" s="9">
        <v>841.03333333320916</v>
      </c>
      <c r="K297" s="9">
        <v>30.805196385403463</v>
      </c>
      <c r="L297" s="9">
        <v>16.077868677141684</v>
      </c>
      <c r="M297" s="9">
        <v>1.883</v>
      </c>
      <c r="N297">
        <v>2234432</v>
      </c>
    </row>
    <row r="298" spans="3:30">
      <c r="C298" t="s">
        <v>23</v>
      </c>
      <c r="D298" s="135" t="s">
        <v>24</v>
      </c>
      <c r="E298" t="str">
        <f>Table825[[#This Row],[Site ID]]&amp;" - "&amp;Table825[[#This Row],[Site Name]]</f>
        <v>HSB2A - High Street Botley 2 (A)</v>
      </c>
      <c r="F298" s="136" t="s">
        <v>541</v>
      </c>
      <c r="G298" t="s">
        <v>447</v>
      </c>
      <c r="H298" s="109">
        <v>45077</v>
      </c>
      <c r="I298" s="109">
        <v>45112</v>
      </c>
      <c r="J298" s="9">
        <v>841.04999999993015</v>
      </c>
      <c r="K298" s="9">
        <v>27.091021936866881</v>
      </c>
      <c r="L298" s="9">
        <v>14.139364267675825</v>
      </c>
      <c r="M298" s="9">
        <v>1.6559999999999999</v>
      </c>
      <c r="N298">
        <v>2234449</v>
      </c>
    </row>
    <row r="299" spans="3:30">
      <c r="C299" t="s">
        <v>27</v>
      </c>
      <c r="D299" s="135" t="s">
        <v>28</v>
      </c>
      <c r="E299" t="str">
        <f>Table825[[#This Row],[Site ID]]&amp;" - "&amp;Table825[[#This Row],[Site Name]]</f>
        <v>KCA - Kings Copse Avenue</v>
      </c>
      <c r="F299" s="136" t="s">
        <v>542</v>
      </c>
      <c r="G299" t="s">
        <v>447</v>
      </c>
      <c r="H299" s="109">
        <v>45077</v>
      </c>
      <c r="I299" s="109">
        <v>45112</v>
      </c>
      <c r="J299" s="9">
        <v>841.06666666665114</v>
      </c>
      <c r="K299" s="9">
        <v>25.209201410907248</v>
      </c>
      <c r="L299" s="9">
        <v>13.157203241600861</v>
      </c>
      <c r="M299" s="9">
        <v>1.5409999999999999</v>
      </c>
      <c r="S299" s="315" t="s">
        <v>543</v>
      </c>
      <c r="T299" s="315"/>
      <c r="U299" s="315"/>
      <c r="V299" s="315"/>
      <c r="W299" s="315"/>
      <c r="X299" s="315"/>
      <c r="Y299" s="315"/>
      <c r="Z299" s="315"/>
      <c r="AA299" s="315"/>
      <c r="AB299" s="315"/>
      <c r="AC299" s="315"/>
      <c r="AD299" s="315"/>
    </row>
    <row r="300" spans="3:30">
      <c r="C300" t="s">
        <v>31</v>
      </c>
      <c r="D300" s="135" t="s">
        <v>32</v>
      </c>
      <c r="E300" t="str">
        <f>Table825[[#This Row],[Site ID]]&amp;" - "&amp;Table825[[#This Row],[Site Name]]</f>
        <v>GR - Grange Road</v>
      </c>
      <c r="F300" s="136" t="s">
        <v>544</v>
      </c>
      <c r="G300" t="s">
        <v>447</v>
      </c>
      <c r="H300" s="109">
        <v>45077</v>
      </c>
      <c r="I300" s="109">
        <v>45112</v>
      </c>
      <c r="J300" s="9">
        <v>841.08333333337214</v>
      </c>
      <c r="K300" s="9">
        <v>22.54223957197954</v>
      </c>
      <c r="L300" s="9">
        <v>11.765260736941306</v>
      </c>
      <c r="M300" s="9">
        <v>1.3779999999999999</v>
      </c>
    </row>
    <row r="301" spans="3:30">
      <c r="C301" t="s">
        <v>39</v>
      </c>
      <c r="D301" s="135" t="s">
        <v>40</v>
      </c>
      <c r="E301" t="str">
        <f>Table825[[#This Row],[Site ID]]&amp;" - "&amp;Table825[[#This Row],[Site Name]]</f>
        <v>WSRB - Winchester Street Railway Bridge</v>
      </c>
      <c r="F301" s="136" t="s">
        <v>545</v>
      </c>
      <c r="G301" t="s">
        <v>447</v>
      </c>
      <c r="H301" s="109">
        <v>45077</v>
      </c>
      <c r="I301" s="109">
        <v>45112</v>
      </c>
      <c r="J301" s="9">
        <v>841.03333333338378</v>
      </c>
      <c r="K301" s="9">
        <v>11.746219333359051</v>
      </c>
      <c r="L301" s="9">
        <v>6.1305946416278969</v>
      </c>
      <c r="M301" s="9">
        <v>0.71799999999999997</v>
      </c>
    </row>
    <row r="302" spans="3:30">
      <c r="C302" t="s">
        <v>43</v>
      </c>
      <c r="D302" s="135" t="s">
        <v>44</v>
      </c>
      <c r="E302" t="str">
        <f>Table825[[#This Row],[Site ID]]&amp;" - "&amp;Table825[[#This Row],[Site Name]]</f>
        <v>UNC - Upper Northam Close</v>
      </c>
      <c r="F302" s="136" t="s">
        <v>546</v>
      </c>
      <c r="G302" t="s">
        <v>447</v>
      </c>
      <c r="H302" s="109">
        <v>45077</v>
      </c>
      <c r="I302" s="109">
        <v>45112</v>
      </c>
      <c r="J302" s="9">
        <v>841.08333333337214</v>
      </c>
      <c r="K302" s="9">
        <v>18.468932131179173</v>
      </c>
      <c r="L302" s="9">
        <v>9.6393173962313021</v>
      </c>
      <c r="M302" s="9">
        <v>1.129</v>
      </c>
      <c r="S302">
        <v>2234432</v>
      </c>
    </row>
    <row r="303" spans="3:30">
      <c r="C303" t="s">
        <v>47</v>
      </c>
      <c r="D303" s="135" t="s">
        <v>34</v>
      </c>
      <c r="E303" t="str">
        <f>Table825[[#This Row],[Site ID]]&amp;" - "&amp;Table825[[#This Row],[Site Name]]</f>
        <v>BDG - Bridge Road</v>
      </c>
      <c r="F303" s="136" t="s">
        <v>547</v>
      </c>
      <c r="G303" t="s">
        <v>447</v>
      </c>
      <c r="H303" s="109">
        <v>45077</v>
      </c>
      <c r="I303" s="109">
        <v>45112</v>
      </c>
      <c r="J303" s="9">
        <v>841.09999999991851</v>
      </c>
      <c r="K303" s="9">
        <v>19.482783260018532</v>
      </c>
      <c r="L303" s="9">
        <v>10.168467254706959</v>
      </c>
      <c r="M303" s="9">
        <v>1.1910000000000001</v>
      </c>
      <c r="S303">
        <v>2234449</v>
      </c>
    </row>
    <row r="304" spans="3:30">
      <c r="C304" t="s">
        <v>50</v>
      </c>
      <c r="D304" s="135" t="s">
        <v>38</v>
      </c>
      <c r="E304" t="str">
        <f>Table825[[#This Row],[Site ID]]&amp;" - "&amp;Table825[[#This Row],[Site Name]]</f>
        <v>BDG2 - Bridge Road 2</v>
      </c>
      <c r="F304" s="136" t="s">
        <v>548</v>
      </c>
      <c r="G304" t="s">
        <v>447</v>
      </c>
      <c r="H304" s="109">
        <v>45077</v>
      </c>
      <c r="I304" s="109">
        <v>45112</v>
      </c>
      <c r="J304" s="9">
        <v>841.09999999991851</v>
      </c>
      <c r="K304" s="9">
        <v>40.306950422070244</v>
      </c>
      <c r="L304" s="9">
        <v>21.037030491685933</v>
      </c>
      <c r="M304" s="9">
        <v>2.464</v>
      </c>
    </row>
    <row r="305" spans="3:13">
      <c r="C305" t="s">
        <v>53</v>
      </c>
      <c r="D305" s="135" t="s">
        <v>54</v>
      </c>
      <c r="E305" t="str">
        <f>Table825[[#This Row],[Site ID]]&amp;" - "&amp;Table825[[#This Row],[Site Name]]</f>
        <v>OH2 - Oakhill 2 (Bridge)</v>
      </c>
      <c r="F305" s="136" t="s">
        <v>549</v>
      </c>
      <c r="G305" t="s">
        <v>447</v>
      </c>
      <c r="H305" s="109">
        <v>45077</v>
      </c>
      <c r="I305" s="109">
        <v>45112</v>
      </c>
      <c r="J305" s="9">
        <v>841.08333333337214</v>
      </c>
      <c r="K305" s="9">
        <v>45.182631130484388</v>
      </c>
      <c r="L305" s="9">
        <v>23.581749024261164</v>
      </c>
      <c r="M305" s="9">
        <v>2.762</v>
      </c>
    </row>
    <row r="306" spans="3:13">
      <c r="C306" t="s">
        <v>57</v>
      </c>
      <c r="D306" s="135" t="s">
        <v>58</v>
      </c>
      <c r="E306" t="str">
        <f>Table825[[#This Row],[Site ID]]&amp;" - "&amp;Table825[[#This Row],[Site Name]]</f>
        <v>OH - Oakhill (Prov)</v>
      </c>
      <c r="F306" s="136" t="s">
        <v>550</v>
      </c>
      <c r="G306" t="s">
        <v>447</v>
      </c>
      <c r="H306" s="109">
        <v>45077</v>
      </c>
      <c r="I306" s="109">
        <v>45112</v>
      </c>
      <c r="J306" s="9">
        <v>841.08333333337214</v>
      </c>
      <c r="K306" s="9">
        <v>31.441353016940983</v>
      </c>
      <c r="L306" s="9">
        <v>16.409891971263562</v>
      </c>
      <c r="M306" s="9">
        <v>1.9219999999999999</v>
      </c>
    </row>
    <row r="307" spans="3:13">
      <c r="C307" t="s">
        <v>61</v>
      </c>
      <c r="D307" s="135" t="s">
        <v>62</v>
      </c>
      <c r="E307" t="str">
        <f>Table825[[#This Row],[Site ID]]&amp;" - "&amp;Table825[[#This Row],[Site Name]]</f>
        <v>PH2 - Providence Hill 2</v>
      </c>
      <c r="F307" s="136" t="s">
        <v>551</v>
      </c>
      <c r="G307" t="s">
        <v>447</v>
      </c>
      <c r="H307" s="109">
        <v>45077</v>
      </c>
      <c r="I307" s="109">
        <v>45112</v>
      </c>
      <c r="J307" s="9">
        <v>841.16666666662786</v>
      </c>
      <c r="K307" s="9">
        <v>37.686628888450322</v>
      </c>
      <c r="L307" s="9">
        <v>19.669430526331066</v>
      </c>
      <c r="M307" s="9">
        <v>2.3039999999999998</v>
      </c>
    </row>
    <row r="308" spans="3:13">
      <c r="C308" t="s">
        <v>65</v>
      </c>
      <c r="D308" s="135" t="s">
        <v>66</v>
      </c>
      <c r="E308" t="str">
        <f>Table825[[#This Row],[Site ID]]&amp;" - "&amp;Table825[[#This Row],[Site Name]]</f>
        <v>PH1 - Providence Hill 1</v>
      </c>
      <c r="F308" s="136" t="s">
        <v>552</v>
      </c>
      <c r="G308" t="s">
        <v>447</v>
      </c>
      <c r="H308" s="109">
        <v>45077</v>
      </c>
      <c r="I308" s="109">
        <v>45112</v>
      </c>
      <c r="J308" s="9">
        <v>841.08333333337214</v>
      </c>
      <c r="K308" s="9">
        <v>26.451960368571058</v>
      </c>
      <c r="L308" s="9">
        <v>13.805824827020386</v>
      </c>
      <c r="M308" s="9">
        <v>1.617</v>
      </c>
    </row>
    <row r="309" spans="3:13">
      <c r="C309" t="s">
        <v>69</v>
      </c>
      <c r="D309" s="135" t="s">
        <v>70</v>
      </c>
      <c r="E309" t="str">
        <f>Table825[[#This Row],[Site ID]]&amp;" - "&amp;Table825[[#This Row],[Site Name]]</f>
        <v>PH3 - Providence Hill 3</v>
      </c>
      <c r="F309" s="136" t="s">
        <v>553</v>
      </c>
      <c r="G309" t="s">
        <v>447</v>
      </c>
      <c r="H309" s="109">
        <v>45077</v>
      </c>
      <c r="I309" s="109">
        <v>45112</v>
      </c>
      <c r="J309" s="9">
        <v>841.16666666662786</v>
      </c>
      <c r="K309" s="9">
        <v>18.810600356648379</v>
      </c>
      <c r="L309" s="9">
        <v>9.8176411047225365</v>
      </c>
      <c r="M309" s="9">
        <v>1.1499999999999999</v>
      </c>
    </row>
    <row r="310" spans="3:13">
      <c r="C310" t="s">
        <v>73</v>
      </c>
      <c r="D310" s="135" t="s">
        <v>74</v>
      </c>
      <c r="E310" t="str">
        <f>Table825[[#This Row],[Site ID]]&amp;" - "&amp;Table825[[#This Row],[Site Name]]</f>
        <v>HL2 - Hamble Lane 2 (Tesco)</v>
      </c>
      <c r="F310" s="136" t="s">
        <v>554</v>
      </c>
      <c r="G310" t="s">
        <v>447</v>
      </c>
      <c r="H310" s="109">
        <v>45077</v>
      </c>
      <c r="I310" s="109">
        <v>45112</v>
      </c>
      <c r="J310" s="9">
        <v>841.2833333335002</v>
      </c>
      <c r="K310" s="9">
        <v>34.655769162185813</v>
      </c>
      <c r="L310" s="9">
        <v>18.087562193207628</v>
      </c>
      <c r="M310" s="9">
        <v>2.1190000000000002</v>
      </c>
    </row>
    <row r="311" spans="3:13">
      <c r="C311" t="s">
        <v>77</v>
      </c>
      <c r="D311" s="135" t="s">
        <v>78</v>
      </c>
      <c r="E311" t="str">
        <f>Table825[[#This Row],[Site ID]]&amp;" - "&amp;Table825[[#This Row],[Site Name]]</f>
        <v>HL - Hamble Lane (Woodlands)</v>
      </c>
      <c r="F311" s="136" t="s">
        <v>555</v>
      </c>
      <c r="G311" t="s">
        <v>447</v>
      </c>
      <c r="H311" s="109">
        <v>45077</v>
      </c>
      <c r="I311" s="109">
        <v>45112</v>
      </c>
      <c r="J311" s="9">
        <v>841.26666666660458</v>
      </c>
      <c r="K311" s="9">
        <v>25.612085743721678</v>
      </c>
      <c r="L311" s="9">
        <v>13.367476901733653</v>
      </c>
      <c r="M311" s="9">
        <v>1.5660000000000001</v>
      </c>
    </row>
    <row r="312" spans="3:13">
      <c r="C312" t="s">
        <v>81</v>
      </c>
      <c r="D312" s="135" t="s">
        <v>82</v>
      </c>
      <c r="E312" t="str">
        <f>Table825[[#This Row],[Site ID]]&amp;" - "&amp;Table825[[#This Row],[Site Name]]</f>
        <v>HCF - Hamble Corner Fruit Farm</v>
      </c>
      <c r="F312" s="136" t="s">
        <v>556</v>
      </c>
      <c r="G312" t="s">
        <v>447</v>
      </c>
      <c r="H312" s="109">
        <v>45077</v>
      </c>
      <c r="I312" s="109">
        <v>45112</v>
      </c>
      <c r="J312" s="9">
        <v>841.33333333331393</v>
      </c>
      <c r="K312" s="9">
        <v>29.207893026942038</v>
      </c>
      <c r="L312" s="9">
        <v>15.244203041201482</v>
      </c>
      <c r="M312" s="9">
        <v>1.786</v>
      </c>
    </row>
    <row r="313" spans="3:13">
      <c r="C313" t="s">
        <v>89</v>
      </c>
      <c r="D313" s="135" t="s">
        <v>90</v>
      </c>
      <c r="E313" t="str">
        <f>Table825[[#This Row],[Site ID]]&amp;" - "&amp;Table825[[#This Row],[Site Name]]</f>
        <v>HPS - Hamble Primary School</v>
      </c>
      <c r="F313" s="136" t="s">
        <v>557</v>
      </c>
      <c r="G313" t="s">
        <v>447</v>
      </c>
      <c r="H313" s="109">
        <v>45077</v>
      </c>
      <c r="I313" s="109">
        <v>45112</v>
      </c>
      <c r="J313" s="9">
        <v>841.36666666675592</v>
      </c>
      <c r="K313" s="9">
        <v>19.852730874368955</v>
      </c>
      <c r="L313" s="9">
        <v>10.361550560735363</v>
      </c>
      <c r="M313" s="9">
        <v>1.214</v>
      </c>
    </row>
    <row r="314" spans="3:13">
      <c r="C314" t="s">
        <v>88</v>
      </c>
      <c r="D314" s="135" t="s">
        <v>93</v>
      </c>
      <c r="E314" t="str">
        <f>Table825[[#This Row],[Site ID]]&amp;" - "&amp;Table825[[#This Row],[Site Name]]</f>
        <v>HPO - Hound Parish Office</v>
      </c>
      <c r="F314" s="136" t="s">
        <v>558</v>
      </c>
      <c r="G314" t="s">
        <v>447</v>
      </c>
      <c r="H314" s="109">
        <v>45077</v>
      </c>
      <c r="I314" s="109">
        <v>45112</v>
      </c>
      <c r="J314" s="9">
        <v>841.69999999995343</v>
      </c>
      <c r="K314" s="9">
        <v>16.477452774148471</v>
      </c>
      <c r="L314" s="9">
        <v>8.5999231597852148</v>
      </c>
      <c r="M314" s="9">
        <v>1.008</v>
      </c>
    </row>
    <row r="315" spans="3:13">
      <c r="C315" t="s">
        <v>92</v>
      </c>
      <c r="D315" s="135" t="s">
        <v>97</v>
      </c>
      <c r="E315" t="str">
        <f>Table825[[#This Row],[Site ID]]&amp;" - "&amp;Table825[[#This Row],[Site Name]]</f>
        <v>SWA - Swaythling road</v>
      </c>
      <c r="F315" s="136">
        <v>2234432</v>
      </c>
      <c r="G315" t="s">
        <v>447</v>
      </c>
      <c r="H315" s="109">
        <v>45077</v>
      </c>
      <c r="I315" s="109">
        <v>45112</v>
      </c>
      <c r="J315" s="9">
        <v>841.91666666680248</v>
      </c>
      <c r="K315" s="9">
        <v>21.032762149853085</v>
      </c>
      <c r="L315" s="9">
        <v>10.977433272365911</v>
      </c>
      <c r="M315" s="9">
        <v>1.2869999999999999</v>
      </c>
    </row>
    <row r="316" spans="3:13">
      <c r="C316" t="s">
        <v>96</v>
      </c>
      <c r="D316" s="135" t="s">
        <v>26</v>
      </c>
      <c r="E316" t="str">
        <f>Table825[[#This Row],[Site ID]]&amp;" - "&amp;Table825[[#This Row],[Site Name]]</f>
        <v>AL - Allington Lane</v>
      </c>
      <c r="F316" s="136" t="s">
        <v>559</v>
      </c>
      <c r="G316" t="s">
        <v>447</v>
      </c>
      <c r="H316" s="109">
        <v>45077</v>
      </c>
      <c r="I316" s="109">
        <v>45112</v>
      </c>
      <c r="J316" s="9">
        <v>842.41666666668607</v>
      </c>
      <c r="K316" s="9">
        <v>19.41966683153581</v>
      </c>
      <c r="L316" s="9">
        <v>10.135525486187793</v>
      </c>
      <c r="M316" s="9">
        <v>1.1890000000000001</v>
      </c>
    </row>
    <row r="317" spans="3:13">
      <c r="C317" t="s">
        <v>99</v>
      </c>
      <c r="D317" s="135" t="s">
        <v>102</v>
      </c>
      <c r="E317" t="str">
        <f>Table825[[#This Row],[Site ID]]&amp;" - "&amp;Table825[[#This Row],[Site Name]]</f>
        <v>JW - Jukes Walk</v>
      </c>
      <c r="F317" s="136" t="s">
        <v>560</v>
      </c>
      <c r="G317" t="s">
        <v>447</v>
      </c>
      <c r="H317" s="109">
        <v>45077</v>
      </c>
      <c r="I317" s="109">
        <v>45112</v>
      </c>
      <c r="J317" s="9">
        <v>842.31666666670935</v>
      </c>
      <c r="K317" s="9">
        <v>17.984517699201685</v>
      </c>
      <c r="L317" s="9">
        <v>9.3864914922764537</v>
      </c>
      <c r="M317" s="9">
        <v>1.101</v>
      </c>
    </row>
    <row r="318" spans="3:13">
      <c r="C318" t="s">
        <v>101</v>
      </c>
      <c r="D318" s="135" t="s">
        <v>46</v>
      </c>
      <c r="E318" t="str">
        <f>Table825[[#This Row],[Site ID]]&amp;" - "&amp;Table825[[#This Row],[Site Name]]</f>
        <v>BOT - Botley Road</v>
      </c>
      <c r="F318" s="136" t="s">
        <v>561</v>
      </c>
      <c r="G318" t="s">
        <v>447</v>
      </c>
      <c r="H318" s="109">
        <v>45077</v>
      </c>
      <c r="I318" s="109">
        <v>45112</v>
      </c>
      <c r="J318" s="9">
        <v>842.38333333324408</v>
      </c>
      <c r="K318" s="9">
        <v>28.910151751976631</v>
      </c>
      <c r="L318" s="9">
        <v>15.088805716062961</v>
      </c>
      <c r="M318" s="9">
        <v>1.77</v>
      </c>
    </row>
    <row r="319" spans="3:13">
      <c r="C319" t="s">
        <v>104</v>
      </c>
      <c r="D319" s="135" t="s">
        <v>107</v>
      </c>
      <c r="E319" t="str">
        <f>Table825[[#This Row],[Site ID]]&amp;" - "&amp;Table825[[#This Row],[Site Name]]</f>
        <v>WYV - Wyvern School</v>
      </c>
      <c r="F319" s="136" t="s">
        <v>562</v>
      </c>
      <c r="G319" t="s">
        <v>447</v>
      </c>
      <c r="H319" s="109">
        <v>45077</v>
      </c>
      <c r="I319" s="109">
        <v>45112</v>
      </c>
      <c r="J319" s="9">
        <v>842.34999999997672</v>
      </c>
      <c r="K319" s="9">
        <v>24.648104707070186</v>
      </c>
      <c r="L319" s="9">
        <v>12.864355275088824</v>
      </c>
      <c r="M319" s="9">
        <v>1.5089999999999999</v>
      </c>
    </row>
    <row r="320" spans="3:13">
      <c r="C320" t="s">
        <v>106</v>
      </c>
      <c r="D320" s="135" t="s">
        <v>84</v>
      </c>
      <c r="E320" t="str">
        <f>Table825[[#This Row],[Site ID]]&amp;" - "&amp;Table825[[#This Row],[Site Name]]</f>
        <v>FORSL - Fair Oak Road/Sandy Lane</v>
      </c>
      <c r="F320" s="136" t="s">
        <v>563</v>
      </c>
      <c r="G320" t="s">
        <v>447</v>
      </c>
      <c r="H320" s="109">
        <v>45077</v>
      </c>
      <c r="I320" s="109">
        <v>45112</v>
      </c>
      <c r="J320" s="9">
        <v>842.31666666670935</v>
      </c>
      <c r="K320" s="9">
        <v>26.119204178949584</v>
      </c>
      <c r="L320" s="9">
        <v>13.63215249423256</v>
      </c>
      <c r="M320" s="9">
        <v>1.599</v>
      </c>
    </row>
    <row r="321" spans="3:13">
      <c r="C321" t="s">
        <v>109</v>
      </c>
      <c r="D321" s="135" t="s">
        <v>80</v>
      </c>
      <c r="E321" t="str">
        <f>Table825[[#This Row],[Site ID]]&amp;" - "&amp;Table825[[#This Row],[Site Name]]</f>
        <v>FOR - Fair Oak Road</v>
      </c>
      <c r="F321" s="136" t="s">
        <v>564</v>
      </c>
      <c r="G321" t="s">
        <v>447</v>
      </c>
      <c r="H321" s="109">
        <v>45077</v>
      </c>
      <c r="I321" s="109">
        <v>45112</v>
      </c>
      <c r="J321" s="9">
        <v>842.31666666670935</v>
      </c>
      <c r="K321" s="9">
        <v>15.59964977542017</v>
      </c>
      <c r="L321" s="9">
        <v>8.1417796322652247</v>
      </c>
      <c r="M321" s="9">
        <v>0.95499999999999996</v>
      </c>
    </row>
    <row r="322" spans="3:13">
      <c r="C322" t="s">
        <v>111</v>
      </c>
      <c r="D322" s="135" t="s">
        <v>49</v>
      </c>
      <c r="E322" t="str">
        <f>Table825[[#This Row],[Site ID]]&amp;" - "&amp;Table825[[#This Row],[Site Name]]</f>
        <v>BR - Bishopstoke Road</v>
      </c>
      <c r="F322" s="136" t="s">
        <v>565</v>
      </c>
      <c r="G322" t="s">
        <v>447</v>
      </c>
      <c r="H322" s="109">
        <v>45077</v>
      </c>
      <c r="I322" s="109">
        <v>45112</v>
      </c>
      <c r="J322" s="9">
        <v>842.33333333325572</v>
      </c>
      <c r="K322" s="9">
        <v>32.832121092207217</v>
      </c>
      <c r="L322" s="9">
        <v>17.135762574220887</v>
      </c>
      <c r="M322" s="9">
        <v>2.0099999999999998</v>
      </c>
    </row>
    <row r="323" spans="3:13">
      <c r="C323" t="s">
        <v>117</v>
      </c>
      <c r="D323" s="135" t="s">
        <v>122</v>
      </c>
      <c r="E323" t="str">
        <f>Table825[[#This Row],[Site ID]]&amp;" - "&amp;Table825[[#This Row],[Site Name]]</f>
        <v>MS - Mill Street</v>
      </c>
      <c r="F323" s="136" t="s">
        <v>566</v>
      </c>
      <c r="G323" t="s">
        <v>447</v>
      </c>
      <c r="H323" s="109">
        <v>45077</v>
      </c>
      <c r="I323" s="109">
        <v>45112</v>
      </c>
      <c r="J323" s="9">
        <v>842.81666666659294</v>
      </c>
      <c r="K323" s="9">
        <v>25.695583460224917</v>
      </c>
      <c r="L323" s="9">
        <v>13.41105608571238</v>
      </c>
      <c r="M323" s="9">
        <v>1.5740000000000001</v>
      </c>
    </row>
    <row r="324" spans="3:13">
      <c r="C324" s="112" t="s">
        <v>121</v>
      </c>
      <c r="D324" s="135" t="s">
        <v>72</v>
      </c>
      <c r="E324" t="str">
        <f>Table825[[#This Row],[Site ID]]&amp;" - "&amp;Table825[[#This Row],[Site Name]]</f>
        <v>CR4 - Campbell Road 4</v>
      </c>
      <c r="F324" s="136" t="s">
        <v>567</v>
      </c>
      <c r="G324" t="s">
        <v>447</v>
      </c>
      <c r="H324" s="109">
        <v>45077</v>
      </c>
      <c r="I324" s="109">
        <v>45112</v>
      </c>
      <c r="J324" s="9">
        <v>842.8499999998603</v>
      </c>
      <c r="K324" s="9">
        <v>18.838329477371573</v>
      </c>
      <c r="L324" s="9">
        <v>9.8321135059350588</v>
      </c>
      <c r="M324" s="9">
        <v>1.1539999999999999</v>
      </c>
    </row>
    <row r="325" spans="3:13">
      <c r="C325" s="113" t="s">
        <v>129</v>
      </c>
      <c r="D325" s="135" t="s">
        <v>68</v>
      </c>
      <c r="E325" t="str">
        <f>Table825[[#This Row],[Site ID]]&amp;" - "&amp;Table825[[#This Row],[Site Name]]</f>
        <v>CR3 - Campbell Road 3</v>
      </c>
      <c r="F325" s="136" t="s">
        <v>568</v>
      </c>
      <c r="G325" t="s">
        <v>447</v>
      </c>
      <c r="H325" s="109">
        <v>45077</v>
      </c>
      <c r="I325" s="109">
        <v>45112</v>
      </c>
      <c r="J325" s="9">
        <v>842.86666666675592</v>
      </c>
      <c r="K325" s="9">
        <v>11.851262358616161</v>
      </c>
      <c r="L325" s="9">
        <v>6.1854187675449692</v>
      </c>
      <c r="M325" s="9">
        <v>0.72599999999999998</v>
      </c>
    </row>
    <row r="326" spans="3:13">
      <c r="C326" s="112" t="s">
        <v>125</v>
      </c>
      <c r="D326" s="135" t="s">
        <v>64</v>
      </c>
      <c r="E326" t="str">
        <f>Table825[[#This Row],[Site ID]]&amp;" - "&amp;Table825[[#This Row],[Site Name]]</f>
        <v>CR - Campbell Road</v>
      </c>
      <c r="F326" s="136" t="s">
        <v>569</v>
      </c>
      <c r="G326" t="s">
        <v>447</v>
      </c>
      <c r="H326" s="109">
        <v>45077</v>
      </c>
      <c r="I326" s="109">
        <v>45112</v>
      </c>
      <c r="J326" s="9">
        <v>842.90000000002328</v>
      </c>
      <c r="K326" s="9">
        <v>27.651851939731113</v>
      </c>
      <c r="L326" s="9">
        <v>14.43207303743795</v>
      </c>
      <c r="M326" s="9">
        <v>1.694</v>
      </c>
    </row>
    <row r="327" spans="3:13">
      <c r="C327" t="s">
        <v>128</v>
      </c>
      <c r="D327" s="135" t="s">
        <v>135</v>
      </c>
      <c r="E327" t="str">
        <f>Table825[[#This Row],[Site ID]]&amp;" - "&amp;Table825[[#This Row],[Site Name]]</f>
        <v>SRAN(A) - Southampton Road Analyser (A)</v>
      </c>
      <c r="F327" s="136" t="s">
        <v>570</v>
      </c>
      <c r="G327" t="s">
        <v>447</v>
      </c>
      <c r="H327" s="109">
        <v>45077</v>
      </c>
      <c r="I327" s="109">
        <v>45112</v>
      </c>
      <c r="J327" s="9">
        <v>842.91666666674428</v>
      </c>
      <c r="K327" s="9">
        <v>32.15647652001681</v>
      </c>
      <c r="L327" s="9">
        <v>16.783129707733199</v>
      </c>
      <c r="M327" s="9">
        <v>1.97</v>
      </c>
    </row>
    <row r="328" spans="3:13">
      <c r="C328" t="s">
        <v>131</v>
      </c>
      <c r="D328" s="135" t="s">
        <v>138</v>
      </c>
      <c r="E328" t="str">
        <f>Table825[[#This Row],[Site ID]]&amp;" - "&amp;Table825[[#This Row],[Site Name]]</f>
        <v>SRAN(B) - Southampton Road Analyser (B)</v>
      </c>
      <c r="F328" s="136" t="s">
        <v>571</v>
      </c>
      <c r="G328" t="s">
        <v>447</v>
      </c>
      <c r="H328" s="109">
        <v>45077</v>
      </c>
      <c r="I328" s="109">
        <v>45112</v>
      </c>
      <c r="J328" s="9">
        <v>842.91666666674428</v>
      </c>
      <c r="K328" s="9">
        <v>32.417645872463652</v>
      </c>
      <c r="L328" s="9">
        <v>16.919439390638651</v>
      </c>
      <c r="M328" s="9">
        <v>1.986</v>
      </c>
    </row>
    <row r="329" spans="3:13">
      <c r="C329" t="s">
        <v>134</v>
      </c>
      <c r="D329" s="135" t="s">
        <v>141</v>
      </c>
      <c r="E329" t="str">
        <f>Table825[[#This Row],[Site ID]]&amp;" - "&amp;Table825[[#This Row],[Site Name]]</f>
        <v>SRAN(C) - Southampton Road Analyser (C)</v>
      </c>
      <c r="F329" s="136" t="s">
        <v>572</v>
      </c>
      <c r="G329" t="s">
        <v>447</v>
      </c>
      <c r="H329" s="109">
        <v>45077</v>
      </c>
      <c r="I329" s="109">
        <v>45112</v>
      </c>
      <c r="J329" s="9">
        <v>842.91666666656965</v>
      </c>
      <c r="K329" s="9">
        <v>32.172799604551408</v>
      </c>
      <c r="L329" s="9">
        <v>16.791649062918271</v>
      </c>
      <c r="M329" s="9">
        <v>1.9710000000000001</v>
      </c>
    </row>
    <row r="330" spans="3:13">
      <c r="C330" t="s">
        <v>137</v>
      </c>
      <c r="D330" s="135" t="s">
        <v>56</v>
      </c>
      <c r="E330" t="str">
        <f>Table825[[#This Row],[Site ID]]&amp;" - "&amp;Table825[[#This Row],[Site Name]]</f>
        <v>CA - Chestnut Avenue</v>
      </c>
      <c r="F330" s="136" t="s">
        <v>573</v>
      </c>
      <c r="G330" t="s">
        <v>447</v>
      </c>
      <c r="H330" s="109">
        <v>45077</v>
      </c>
      <c r="I330" s="109">
        <v>45112</v>
      </c>
      <c r="J330" s="9">
        <v>843.01666666672099</v>
      </c>
      <c r="K330" s="9">
        <v>18.442897530692154</v>
      </c>
      <c r="L330" s="9">
        <v>9.6257294001524816</v>
      </c>
      <c r="M330" s="9">
        <v>1.1299999999999999</v>
      </c>
    </row>
    <row r="331" spans="3:13">
      <c r="C331" t="s">
        <v>148</v>
      </c>
      <c r="D331" s="135" t="s">
        <v>149</v>
      </c>
      <c r="E331" t="str">
        <f>Table825[[#This Row],[Site ID]]&amp;" - "&amp;Table825[[#This Row],[Site Name]]</f>
        <v>SR1 - Southampton Road 1</v>
      </c>
      <c r="F331" s="136" t="s">
        <v>574</v>
      </c>
      <c r="G331" t="s">
        <v>447</v>
      </c>
      <c r="H331" s="109">
        <v>45077</v>
      </c>
      <c r="I331" s="109">
        <v>45112</v>
      </c>
      <c r="J331" s="9">
        <v>843.06666666670935</v>
      </c>
      <c r="K331" s="9">
        <v>37.193690890398244</v>
      </c>
      <c r="L331" s="9">
        <v>19.412155997076329</v>
      </c>
      <c r="M331" s="9">
        <v>2.2789999999999999</v>
      </c>
    </row>
    <row r="332" spans="3:13">
      <c r="C332" t="s">
        <v>140</v>
      </c>
      <c r="D332" s="135" t="s">
        <v>152</v>
      </c>
      <c r="E332" t="str">
        <f>Table825[[#This Row],[Site ID]]&amp;" - "&amp;Table825[[#This Row],[Site Name]]</f>
        <v>SR2 - Southampton Road 2</v>
      </c>
      <c r="F332" s="136" t="s">
        <v>575</v>
      </c>
      <c r="G332" t="s">
        <v>447</v>
      </c>
      <c r="H332" s="109">
        <v>45077</v>
      </c>
      <c r="I332" s="109">
        <v>45112</v>
      </c>
      <c r="J332" s="9">
        <v>843.06666666670935</v>
      </c>
      <c r="K332" s="9">
        <v>34.092856634507207</v>
      </c>
      <c r="L332" s="9">
        <v>17.793766510703136</v>
      </c>
      <c r="M332" s="9">
        <v>2.089</v>
      </c>
    </row>
    <row r="333" spans="3:13">
      <c r="C333" t="s">
        <v>144</v>
      </c>
      <c r="D333" s="135" t="s">
        <v>156</v>
      </c>
      <c r="E333" t="str">
        <f>Table825[[#This Row],[Site ID]]&amp;" - "&amp;Table825[[#This Row],[Site Name]]</f>
        <v>TP(A) - The Point (A)</v>
      </c>
      <c r="F333" s="136" t="s">
        <v>576</v>
      </c>
      <c r="G333" t="s">
        <v>447</v>
      </c>
      <c r="H333" s="109">
        <v>45077</v>
      </c>
      <c r="I333" s="109">
        <v>45112</v>
      </c>
      <c r="J333" s="9">
        <v>843.01666666654637</v>
      </c>
      <c r="K333" s="9">
        <v>18.344970641152457</v>
      </c>
      <c r="L333" s="9">
        <v>9.5746193325430369</v>
      </c>
      <c r="M333" s="9">
        <v>1.1240000000000001</v>
      </c>
    </row>
    <row r="334" spans="3:13">
      <c r="C334" t="s">
        <v>147</v>
      </c>
      <c r="D334" s="135" t="s">
        <v>159</v>
      </c>
      <c r="E334" t="str">
        <f>Table825[[#This Row],[Site ID]]&amp;" - "&amp;Table825[[#This Row],[Site Name]]</f>
        <v>TP(B) - The Point (B)</v>
      </c>
      <c r="F334" s="136" t="s">
        <v>577</v>
      </c>
      <c r="G334" t="s">
        <v>447</v>
      </c>
      <c r="H334" s="109">
        <v>45077</v>
      </c>
      <c r="I334" s="109">
        <v>45112</v>
      </c>
      <c r="J334" s="9">
        <v>843.01666666672099</v>
      </c>
      <c r="K334" s="9">
        <v>18.10015341728991</v>
      </c>
      <c r="L334" s="9">
        <v>9.4468441635124787</v>
      </c>
      <c r="M334" s="9">
        <v>1.109</v>
      </c>
    </row>
    <row r="335" spans="3:13">
      <c r="C335" t="s">
        <v>151</v>
      </c>
      <c r="D335" s="135" t="s">
        <v>162</v>
      </c>
      <c r="E335" t="str">
        <f>Table825[[#This Row],[Site ID]]&amp;" - "&amp;Table825[[#This Row],[Site Name]]</f>
        <v>TP(C) - The Point (C)</v>
      </c>
      <c r="F335" s="136" t="s">
        <v>578</v>
      </c>
      <c r="G335" t="s">
        <v>447</v>
      </c>
      <c r="H335" s="109">
        <v>45077</v>
      </c>
      <c r="I335" s="109">
        <v>45112</v>
      </c>
      <c r="J335" s="9">
        <v>843.01666666672099</v>
      </c>
      <c r="K335" s="9">
        <v>16.419075146793194</v>
      </c>
      <c r="L335" s="9">
        <v>8.569454669516281</v>
      </c>
      <c r="M335" s="9">
        <v>1.006</v>
      </c>
    </row>
    <row r="336" spans="3:13">
      <c r="C336" t="s">
        <v>155</v>
      </c>
      <c r="D336" s="135" t="s">
        <v>124</v>
      </c>
      <c r="E336" t="str">
        <f>Table825[[#This Row],[Site ID]]&amp;" - "&amp;Table825[[#This Row],[Site Name]]</f>
        <v>LRPR - leigh road/pluto Road</v>
      </c>
      <c r="F336" s="136" t="s">
        <v>579</v>
      </c>
      <c r="G336" t="s">
        <v>447</v>
      </c>
      <c r="H336" s="109">
        <v>45077</v>
      </c>
      <c r="I336" s="109">
        <v>45112</v>
      </c>
      <c r="J336" s="9">
        <v>843.01666666672099</v>
      </c>
      <c r="K336" s="9">
        <v>21.086923548366606</v>
      </c>
      <c r="L336" s="9">
        <v>11.005701225661069</v>
      </c>
      <c r="M336" s="9">
        <v>1.292</v>
      </c>
    </row>
    <row r="337" spans="3:13">
      <c r="C337" t="s">
        <v>158</v>
      </c>
      <c r="D337" s="135" t="s">
        <v>143</v>
      </c>
      <c r="E337" t="str">
        <f>Table825[[#This Row],[Site ID]]&amp;" - "&amp;Table825[[#This Row],[Site Name]]</f>
        <v>OX - Oxburgh Close</v>
      </c>
      <c r="F337" s="136" t="s">
        <v>580</v>
      </c>
      <c r="G337" t="s">
        <v>447</v>
      </c>
      <c r="H337" s="109">
        <v>45077</v>
      </c>
      <c r="I337" s="109">
        <v>45112</v>
      </c>
      <c r="J337" s="9">
        <v>843.01666666672099</v>
      </c>
      <c r="K337" s="9">
        <v>9.7437255095780664</v>
      </c>
      <c r="L337" s="9">
        <v>5.0854517273371957</v>
      </c>
      <c r="M337" s="9">
        <v>0.59699999999999998</v>
      </c>
    </row>
    <row r="338" spans="3:13">
      <c r="C338" t="s">
        <v>161</v>
      </c>
      <c r="D338" s="135" t="s">
        <v>95</v>
      </c>
      <c r="E338" t="str">
        <f>Table825[[#This Row],[Site ID]]&amp;" - "&amp;Table825[[#This Row],[Site Name]]</f>
        <v>HG - Hadleigh Gardens</v>
      </c>
      <c r="F338" s="136" t="s">
        <v>581</v>
      </c>
      <c r="G338" t="s">
        <v>447</v>
      </c>
      <c r="H338" s="109">
        <v>45077</v>
      </c>
      <c r="I338" s="109">
        <v>45112</v>
      </c>
      <c r="J338" s="9">
        <v>843.01666666672099</v>
      </c>
      <c r="K338" s="9">
        <v>11.375840335303035</v>
      </c>
      <c r="L338" s="9">
        <v>5.9372861875276808</v>
      </c>
      <c r="M338" s="9">
        <v>0.69699999999999995</v>
      </c>
    </row>
    <row r="339" spans="3:13">
      <c r="C339" t="s">
        <v>164</v>
      </c>
      <c r="D339" s="135" t="s">
        <v>175</v>
      </c>
      <c r="E339" t="str">
        <f>Table825[[#This Row],[Site ID]]&amp;" - "&amp;Table825[[#This Row],[Site Name]]</f>
        <v>WA - Woodside Avenue</v>
      </c>
      <c r="F339" s="136" t="s">
        <v>582</v>
      </c>
      <c r="G339" t="s">
        <v>447</v>
      </c>
      <c r="H339" s="109">
        <v>45077</v>
      </c>
      <c r="I339" s="109">
        <v>45112</v>
      </c>
      <c r="J339" s="9">
        <v>843.14999999996508</v>
      </c>
      <c r="K339" s="9">
        <v>26.354486153117382</v>
      </c>
      <c r="L339" s="9">
        <v>13.75495101937233</v>
      </c>
      <c r="M339" s="9">
        <v>1.615</v>
      </c>
    </row>
    <row r="340" spans="3:13">
      <c r="C340" t="s">
        <v>168</v>
      </c>
      <c r="D340" s="135" t="s">
        <v>42</v>
      </c>
      <c r="E340" t="str">
        <f>Table825[[#This Row],[Site ID]]&amp;" - "&amp;Table825[[#This Row],[Site Name]]</f>
        <v>BEL - Belmont Road</v>
      </c>
      <c r="F340" s="136" t="s">
        <v>583</v>
      </c>
      <c r="G340" t="s">
        <v>447</v>
      </c>
      <c r="H340" s="109">
        <v>45077</v>
      </c>
      <c r="I340" s="109">
        <v>45112</v>
      </c>
      <c r="J340" s="9">
        <v>843.21666666667443</v>
      </c>
      <c r="K340" s="9">
        <v>17.443169213132091</v>
      </c>
      <c r="L340" s="9">
        <v>9.1039505287745772</v>
      </c>
      <c r="M340" s="9">
        <v>1.069</v>
      </c>
    </row>
    <row r="341" spans="3:13">
      <c r="C341" t="s">
        <v>171</v>
      </c>
      <c r="D341" s="135" t="s">
        <v>120</v>
      </c>
      <c r="E341" t="str">
        <f>Table825[[#This Row],[Site ID]]&amp;" - "&amp;Table825[[#This Row],[Site Name]]</f>
        <v>LR13 - Leigh Road/J13</v>
      </c>
      <c r="F341" s="136" t="s">
        <v>584</v>
      </c>
      <c r="G341" t="s">
        <v>447</v>
      </c>
      <c r="H341" s="109">
        <v>45077</v>
      </c>
      <c r="I341" s="109">
        <v>45112</v>
      </c>
      <c r="J341" s="9">
        <v>843.20000000012806</v>
      </c>
      <c r="K341" s="9">
        <v>31.656143263752305</v>
      </c>
      <c r="L341" s="9">
        <v>16.521995440371768</v>
      </c>
      <c r="M341" s="9">
        <v>1.94</v>
      </c>
    </row>
    <row r="342" spans="3:13">
      <c r="C342" t="s">
        <v>174</v>
      </c>
      <c r="D342" s="135" t="s">
        <v>167</v>
      </c>
      <c r="E342" t="str">
        <f>Table825[[#This Row],[Site ID]]&amp;" - "&amp;Table825[[#This Row],[Site Name]]</f>
        <v>SC(A) - Steele Close (A)</v>
      </c>
      <c r="F342" s="136" t="s">
        <v>585</v>
      </c>
      <c r="G342" t="s">
        <v>447</v>
      </c>
      <c r="H342" s="109">
        <v>45077</v>
      </c>
      <c r="I342" s="109">
        <v>45112</v>
      </c>
      <c r="J342" s="9">
        <v>843.16666666668607</v>
      </c>
      <c r="K342" s="9">
        <v>15.763424392172002</v>
      </c>
      <c r="L342" s="9">
        <v>8.2272569896513588</v>
      </c>
      <c r="M342" s="9">
        <v>0.96599999999999997</v>
      </c>
    </row>
    <row r="343" spans="3:13">
      <c r="C343" t="s">
        <v>177</v>
      </c>
      <c r="D343" s="135" t="s">
        <v>170</v>
      </c>
      <c r="E343" t="str">
        <f>Table825[[#This Row],[Site ID]]&amp;" - "&amp;Table825[[#This Row],[Site Name]]</f>
        <v>SC(B) - Steele Close (B)</v>
      </c>
      <c r="F343" s="136" t="s">
        <v>586</v>
      </c>
      <c r="G343" t="s">
        <v>447</v>
      </c>
      <c r="H343" s="109">
        <v>45077</v>
      </c>
      <c r="I343" s="109">
        <v>45112</v>
      </c>
      <c r="J343" s="9">
        <v>843.16666666668607</v>
      </c>
      <c r="K343" s="9">
        <v>16.595654872504063</v>
      </c>
      <c r="L343" s="9">
        <v>8.6616152779248772</v>
      </c>
      <c r="M343" s="9">
        <v>1.0169999999999999</v>
      </c>
    </row>
    <row r="344" spans="3:13">
      <c r="C344" t="s">
        <v>179</v>
      </c>
      <c r="D344" s="135" t="s">
        <v>173</v>
      </c>
      <c r="E344" t="str">
        <f>Table825[[#This Row],[Site ID]]&amp;" - "&amp;Table825[[#This Row],[Site Name]]</f>
        <v>SC(C) - Steele Close (C)</v>
      </c>
      <c r="F344" s="136" t="s">
        <v>587</v>
      </c>
      <c r="G344" t="s">
        <v>447</v>
      </c>
      <c r="H344" s="109">
        <v>45077</v>
      </c>
      <c r="I344" s="109">
        <v>45112</v>
      </c>
      <c r="J344" s="9">
        <v>843.16666666668607</v>
      </c>
      <c r="K344" s="9">
        <v>15.779742636884396</v>
      </c>
      <c r="L344" s="9">
        <v>8.2357738188331933</v>
      </c>
      <c r="M344" s="9">
        <v>0.96699999999999997</v>
      </c>
    </row>
    <row r="345" spans="3:13">
      <c r="C345" t="s">
        <v>182</v>
      </c>
      <c r="D345" s="135" t="s">
        <v>127</v>
      </c>
      <c r="E345" t="str">
        <f>Table825[[#This Row],[Site ID]]&amp;" - "&amp;Table825[[#This Row],[Site Name]]</f>
        <v>MC - Medina Close</v>
      </c>
      <c r="F345" s="136" t="s">
        <v>588</v>
      </c>
      <c r="G345" t="s">
        <v>447</v>
      </c>
      <c r="H345" s="109">
        <v>45077</v>
      </c>
      <c r="I345" s="109">
        <v>45112</v>
      </c>
      <c r="J345" s="9">
        <v>843.29999999993015</v>
      </c>
      <c r="K345" s="9">
        <v>17.604602158189529</v>
      </c>
      <c r="L345" s="9">
        <v>9.1882057193055999</v>
      </c>
      <c r="M345" s="9">
        <v>1.079</v>
      </c>
    </row>
    <row r="346" spans="3:13">
      <c r="C346" t="s">
        <v>184</v>
      </c>
      <c r="D346" s="135" t="s">
        <v>154</v>
      </c>
      <c r="E346" t="str">
        <f>Table825[[#This Row],[Site ID]]&amp;" - "&amp;Table825[[#This Row],[Site Name]]</f>
        <v>PC(A) - Porteous Crescent (A)</v>
      </c>
      <c r="F346" s="136" t="s">
        <v>589</v>
      </c>
      <c r="G346" t="s">
        <v>447</v>
      </c>
      <c r="H346" s="109">
        <v>45077</v>
      </c>
      <c r="I346" s="109">
        <v>45112</v>
      </c>
      <c r="J346" s="9">
        <v>843.28333333338378</v>
      </c>
      <c r="K346" s="9">
        <v>17.311262327804961</v>
      </c>
      <c r="L346" s="9">
        <v>9.035105599063133</v>
      </c>
      <c r="M346" s="9">
        <v>1.0609999999999999</v>
      </c>
    </row>
    <row r="347" spans="3:13">
      <c r="C347" t="s">
        <v>186</v>
      </c>
      <c r="D347" s="135" t="s">
        <v>133</v>
      </c>
      <c r="E347" t="str">
        <f>Table825[[#This Row],[Site ID]]&amp;" - "&amp;Table825[[#This Row],[Site Name]]</f>
        <v>NH - Nuffield Hospital</v>
      </c>
      <c r="F347" s="136" t="s">
        <v>590</v>
      </c>
      <c r="G347" t="s">
        <v>447</v>
      </c>
      <c r="H347" s="109">
        <v>45077</v>
      </c>
      <c r="I347" s="109">
        <v>45112</v>
      </c>
      <c r="J347" s="9">
        <v>843.3833333333605</v>
      </c>
      <c r="K347" s="9">
        <v>16.216168211370345</v>
      </c>
      <c r="L347" s="9">
        <v>8.4635533462266945</v>
      </c>
      <c r="M347" s="9">
        <v>0.99399999999999999</v>
      </c>
    </row>
    <row r="348" spans="3:13">
      <c r="C348" t="s">
        <v>189</v>
      </c>
      <c r="D348" s="135" t="s">
        <v>30</v>
      </c>
      <c r="E348" t="str">
        <f>Table825[[#This Row],[Site ID]]&amp;" - "&amp;Table825[[#This Row],[Site Name]]</f>
        <v>AR - Ashdown Road</v>
      </c>
      <c r="F348" s="136" t="s">
        <v>591</v>
      </c>
      <c r="G348" t="s">
        <v>447</v>
      </c>
      <c r="H348" s="109">
        <v>45077</v>
      </c>
      <c r="I348" s="109">
        <v>45112</v>
      </c>
      <c r="J348" s="9">
        <v>843.34999999991851</v>
      </c>
      <c r="K348" s="9">
        <v>6.3301025671435536</v>
      </c>
      <c r="L348" s="9">
        <v>3.3038113607221051</v>
      </c>
      <c r="M348" s="9">
        <v>0.38800000000000001</v>
      </c>
    </row>
    <row r="349" spans="3:13">
      <c r="C349" t="s">
        <v>191</v>
      </c>
      <c r="D349" s="135" t="s">
        <v>60</v>
      </c>
      <c r="E349" t="str">
        <f>Table825[[#This Row],[Site ID]]&amp;" - "&amp;Table825[[#This Row],[Site Name]]</f>
        <v>CC - Chestnut Close</v>
      </c>
      <c r="F349" s="136" t="s">
        <v>592</v>
      </c>
      <c r="G349" t="s">
        <v>447</v>
      </c>
      <c r="H349" s="109">
        <v>45077</v>
      </c>
      <c r="I349" s="109">
        <v>45112</v>
      </c>
      <c r="J349" s="9">
        <v>843.34999999991851</v>
      </c>
      <c r="K349" s="9">
        <v>23.41159068002835</v>
      </c>
      <c r="L349" s="9">
        <v>12.218993048031498</v>
      </c>
      <c r="M349" s="9">
        <v>1.4350000000000001</v>
      </c>
    </row>
    <row r="350" spans="3:13">
      <c r="C350" t="s">
        <v>193</v>
      </c>
      <c r="D350" s="135" t="s">
        <v>188</v>
      </c>
      <c r="E350" t="str">
        <f>Table825[[#This Row],[Site ID]]&amp;" - "&amp;Table825[[#This Row],[Site Name]]</f>
        <v>SSQ - Sparrow Square</v>
      </c>
      <c r="F350" s="136" t="s">
        <v>593</v>
      </c>
      <c r="G350" t="s">
        <v>447</v>
      </c>
      <c r="H350" s="109">
        <v>45077</v>
      </c>
      <c r="I350" s="109">
        <v>45112</v>
      </c>
      <c r="J350" s="9">
        <v>843.33333333337214</v>
      </c>
      <c r="K350" s="9">
        <v>17.799686561264004</v>
      </c>
      <c r="L350" s="9">
        <v>9.2900243012860155</v>
      </c>
      <c r="M350" s="9">
        <v>1.091</v>
      </c>
    </row>
    <row r="351" spans="3:13">
      <c r="C351" t="s">
        <v>195</v>
      </c>
      <c r="D351" s="135" t="s">
        <v>76</v>
      </c>
      <c r="E351" t="str">
        <f>Table825[[#This Row],[Site ID]]&amp;" - "&amp;Table825[[#This Row],[Site Name]]</f>
        <v>DD (A) - Dove Dale</v>
      </c>
      <c r="F351" s="136" t="s">
        <v>594</v>
      </c>
      <c r="G351" t="s">
        <v>447</v>
      </c>
      <c r="H351" s="109">
        <v>45077</v>
      </c>
      <c r="I351" s="109">
        <v>45112</v>
      </c>
      <c r="J351" s="9">
        <v>843.33333333319752</v>
      </c>
      <c r="K351" s="9">
        <v>17.228660869567992</v>
      </c>
      <c r="L351" s="9">
        <v>8.9919941907974916</v>
      </c>
      <c r="M351" s="9">
        <v>1.056</v>
      </c>
    </row>
    <row r="352" spans="3:13">
      <c r="C352" t="s">
        <v>197</v>
      </c>
      <c r="D352" s="135" t="s">
        <v>146</v>
      </c>
      <c r="E352" t="str">
        <f>Table825[[#This Row],[Site ID]]&amp;" - "&amp;Table825[[#This Row],[Site Name]]</f>
        <v>PA - Passfield Avenue</v>
      </c>
      <c r="F352" s="136" t="s">
        <v>595</v>
      </c>
      <c r="G352" t="s">
        <v>447</v>
      </c>
      <c r="H352" s="109">
        <v>45077</v>
      </c>
      <c r="I352" s="109">
        <v>45112</v>
      </c>
      <c r="J352" s="9">
        <v>843.36666666681413</v>
      </c>
      <c r="K352" s="9">
        <v>22.497523022801488</v>
      </c>
      <c r="L352" s="9">
        <v>11.741922245721028</v>
      </c>
      <c r="M352" s="9">
        <v>1.379</v>
      </c>
    </row>
    <row r="353" spans="3:13">
      <c r="C353" t="s">
        <v>12</v>
      </c>
      <c r="D353" s="108" t="s">
        <v>13</v>
      </c>
      <c r="E353" t="str">
        <f>Table825[[#This Row],[Site ID]]&amp;" - "&amp;Table825[[#This Row],[Site Name]]</f>
        <v>HSB - High Street Botley</v>
      </c>
      <c r="F353" s="93" t="s">
        <v>596</v>
      </c>
      <c r="G353" t="s">
        <v>448</v>
      </c>
      <c r="H353" s="109">
        <v>45112</v>
      </c>
      <c r="I353" s="109">
        <v>45140</v>
      </c>
      <c r="J353" s="9">
        <v>672.08333333343035</v>
      </c>
      <c r="K353" s="9">
        <v>28.476779665215975</v>
      </c>
      <c r="L353" s="9">
        <v>14.862619867022952</v>
      </c>
      <c r="M353" s="9">
        <v>1.391</v>
      </c>
    </row>
    <row r="354" spans="3:13">
      <c r="C354" t="s">
        <v>23</v>
      </c>
      <c r="D354" s="108" t="s">
        <v>24</v>
      </c>
      <c r="E354" t="str">
        <f>Table825[[#This Row],[Site ID]]&amp;" - "&amp;Table825[[#This Row],[Site Name]]</f>
        <v>HSB2A - High Street Botley 2 (A)</v>
      </c>
      <c r="F354" s="93" t="s">
        <v>597</v>
      </c>
      <c r="G354" t="s">
        <v>448</v>
      </c>
      <c r="H354" s="109">
        <v>45112</v>
      </c>
      <c r="I354" s="109">
        <v>45140</v>
      </c>
      <c r="J354" s="9">
        <v>672.04999999998836</v>
      </c>
      <c r="K354" s="9">
        <v>21.230686704858634</v>
      </c>
      <c r="L354" s="9">
        <v>11.08073418833958</v>
      </c>
      <c r="M354" s="9">
        <v>1.0369999999999999</v>
      </c>
    </row>
    <row r="355" spans="3:13">
      <c r="C355" t="s">
        <v>27</v>
      </c>
      <c r="D355" s="108" t="s">
        <v>28</v>
      </c>
      <c r="E355" t="str">
        <f>Table825[[#This Row],[Site ID]]&amp;" - "&amp;Table825[[#This Row],[Site Name]]</f>
        <v>KCA - Kings Copse Avenue</v>
      </c>
      <c r="F355" s="93" t="s">
        <v>598</v>
      </c>
      <c r="G355" t="s">
        <v>448</v>
      </c>
      <c r="H355" s="109">
        <v>45112</v>
      </c>
      <c r="I355" s="109">
        <v>45140</v>
      </c>
      <c r="J355" s="9">
        <v>672.04999999998836</v>
      </c>
      <c r="K355" s="9">
        <v>20.227500929990679</v>
      </c>
      <c r="L355" s="9">
        <v>10.557150798533758</v>
      </c>
      <c r="M355" s="9">
        <v>0.98799999999999999</v>
      </c>
    </row>
    <row r="356" spans="3:13">
      <c r="C356" t="s">
        <v>31</v>
      </c>
      <c r="D356" s="108" t="s">
        <v>32</v>
      </c>
      <c r="E356" t="str">
        <f>Table825[[#This Row],[Site ID]]&amp;" - "&amp;Table825[[#This Row],[Site Name]]</f>
        <v>GR - Grange Road</v>
      </c>
      <c r="F356" s="93">
        <v>2259268</v>
      </c>
      <c r="G356" t="s">
        <v>448</v>
      </c>
      <c r="H356" s="109">
        <v>45112</v>
      </c>
      <c r="I356" s="109">
        <v>45140</v>
      </c>
      <c r="J356" s="9">
        <v>672.04999999998836</v>
      </c>
      <c r="K356" s="9">
        <v>17.934504873149631</v>
      </c>
      <c r="L356" s="9">
        <v>9.3603887646918746</v>
      </c>
      <c r="M356" s="9">
        <v>0.876</v>
      </c>
    </row>
    <row r="357" spans="3:13">
      <c r="C357" t="s">
        <v>39</v>
      </c>
      <c r="D357" s="108" t="s">
        <v>40</v>
      </c>
      <c r="E357" t="str">
        <f>Table825[[#This Row],[Site ID]]&amp;" - "&amp;Table825[[#This Row],[Site Name]]</f>
        <v>WSRB - Winchester Street Railway Bridge</v>
      </c>
      <c r="F357" s="93" t="s">
        <v>599</v>
      </c>
      <c r="G357" t="s">
        <v>448</v>
      </c>
      <c r="H357" s="109">
        <v>45112</v>
      </c>
      <c r="I357" s="109">
        <v>45140</v>
      </c>
      <c r="J357" s="9">
        <v>672</v>
      </c>
      <c r="K357" s="9">
        <v>8.9474449404761902</v>
      </c>
      <c r="L357" s="9">
        <v>4.6698564407495775</v>
      </c>
      <c r="M357" s="9">
        <v>0.437</v>
      </c>
    </row>
    <row r="358" spans="3:13">
      <c r="C358" t="s">
        <v>43</v>
      </c>
      <c r="D358" s="108" t="s">
        <v>44</v>
      </c>
      <c r="E358" t="str">
        <f>Table825[[#This Row],[Site ID]]&amp;" - "&amp;Table825[[#This Row],[Site Name]]</f>
        <v>UNC - Upper Northam Close</v>
      </c>
      <c r="F358" s="93" t="s">
        <v>600</v>
      </c>
      <c r="G358" t="s">
        <v>448</v>
      </c>
      <c r="H358" s="109">
        <v>45112</v>
      </c>
      <c r="I358" s="109">
        <v>45140</v>
      </c>
      <c r="J358" s="9">
        <v>672.06666666670935</v>
      </c>
      <c r="K358" s="9">
        <v>21.352996230531328</v>
      </c>
      <c r="L358" s="9">
        <v>11.144570057688584</v>
      </c>
      <c r="M358" s="9">
        <v>1.0429999999999999</v>
      </c>
    </row>
    <row r="359" spans="3:13">
      <c r="C359" t="s">
        <v>47</v>
      </c>
      <c r="D359" s="108" t="s">
        <v>34</v>
      </c>
      <c r="E359" t="str">
        <f>Table825[[#This Row],[Site ID]]&amp;" - "&amp;Table825[[#This Row],[Site Name]]</f>
        <v>BDG - Bridge Road</v>
      </c>
      <c r="F359" s="93" t="s">
        <v>601</v>
      </c>
      <c r="G359" t="s">
        <v>448</v>
      </c>
      <c r="H359" s="109">
        <v>45112</v>
      </c>
      <c r="I359" s="109">
        <v>45140</v>
      </c>
      <c r="J359" s="9">
        <v>672.03333333344199</v>
      </c>
      <c r="K359" s="9">
        <v>32.246056743211888</v>
      </c>
      <c r="L359" s="9">
        <v>16.829883477668002</v>
      </c>
      <c r="M359" s="9">
        <v>1.575</v>
      </c>
    </row>
    <row r="360" spans="3:13">
      <c r="C360" t="s">
        <v>50</v>
      </c>
      <c r="D360" s="108" t="s">
        <v>38</v>
      </c>
      <c r="E360" t="str">
        <f>Table825[[#This Row],[Site ID]]&amp;" - "&amp;Table825[[#This Row],[Site Name]]</f>
        <v>BDG2 - Bridge Road 2</v>
      </c>
      <c r="F360" s="93" t="s">
        <v>602</v>
      </c>
      <c r="G360" t="s">
        <v>448</v>
      </c>
      <c r="H360" s="109">
        <v>45112</v>
      </c>
      <c r="I360" s="109">
        <v>45140</v>
      </c>
      <c r="J360" s="9">
        <v>672.05000000016298</v>
      </c>
      <c r="K360" s="9">
        <v>17.914031694066036</v>
      </c>
      <c r="L360" s="9">
        <v>9.349703389387285</v>
      </c>
      <c r="M360" s="9">
        <v>0.875</v>
      </c>
    </row>
    <row r="361" spans="3:13">
      <c r="C361" t="s">
        <v>53</v>
      </c>
      <c r="D361" s="108" t="s">
        <v>54</v>
      </c>
      <c r="E361" t="str">
        <f>Table825[[#This Row],[Site ID]]&amp;" - "&amp;Table825[[#This Row],[Site Name]]</f>
        <v>OH2 - Oakhill 2 (Bridge)</v>
      </c>
      <c r="F361" s="93" t="s">
        <v>603</v>
      </c>
      <c r="G361" t="s">
        <v>448</v>
      </c>
      <c r="H361" s="109">
        <v>45112</v>
      </c>
      <c r="I361" s="109">
        <v>45140</v>
      </c>
      <c r="J361" s="9">
        <v>672.08333333343035</v>
      </c>
      <c r="K361" s="9">
        <v>36.952255424669183</v>
      </c>
      <c r="L361" s="9">
        <v>19.286145837510013</v>
      </c>
      <c r="M361" s="9">
        <v>1.8049999999999999</v>
      </c>
    </row>
    <row r="362" spans="3:13">
      <c r="C362" t="s">
        <v>57</v>
      </c>
      <c r="D362" s="108" t="s">
        <v>58</v>
      </c>
      <c r="E362" t="str">
        <f>Table825[[#This Row],[Site ID]]&amp;" - "&amp;Table825[[#This Row],[Site Name]]</f>
        <v>OH - Oakhill (Prov)</v>
      </c>
      <c r="F362" s="93" t="s">
        <v>604</v>
      </c>
      <c r="G362" t="s">
        <v>448</v>
      </c>
      <c r="H362" s="109">
        <v>45112</v>
      </c>
      <c r="I362" s="109">
        <v>45140</v>
      </c>
      <c r="J362" s="9">
        <v>672.06666666653473</v>
      </c>
      <c r="K362" s="9">
        <v>24.874295704796076</v>
      </c>
      <c r="L362" s="9">
        <v>12.982409031730729</v>
      </c>
      <c r="M362" s="9">
        <v>1.2150000000000001</v>
      </c>
    </row>
    <row r="363" spans="3:13">
      <c r="C363" t="s">
        <v>61</v>
      </c>
      <c r="D363" s="108" t="s">
        <v>62</v>
      </c>
      <c r="E363" t="str">
        <f>Table825[[#This Row],[Site ID]]&amp;" - "&amp;Table825[[#This Row],[Site Name]]</f>
        <v>PH2 - Providence Hill 2</v>
      </c>
      <c r="F363" s="93" t="s">
        <v>605</v>
      </c>
      <c r="G363" t="s">
        <v>448</v>
      </c>
      <c r="H363" s="109">
        <v>45112</v>
      </c>
      <c r="I363" s="109">
        <v>45140</v>
      </c>
      <c r="J363" s="9">
        <v>672.03333333344199</v>
      </c>
      <c r="K363" s="9">
        <v>35.603741381870144</v>
      </c>
      <c r="L363" s="9">
        <v>18.58232848740613</v>
      </c>
      <c r="M363" s="9">
        <v>1.7390000000000001</v>
      </c>
    </row>
    <row r="364" spans="3:13">
      <c r="C364" t="s">
        <v>65</v>
      </c>
      <c r="D364" s="108" t="s">
        <v>66</v>
      </c>
      <c r="E364" t="str">
        <f>Table825[[#This Row],[Site ID]]&amp;" - "&amp;Table825[[#This Row],[Site Name]]</f>
        <v>PH1 - Providence Hill 1</v>
      </c>
      <c r="F364" s="93" t="s">
        <v>606</v>
      </c>
      <c r="G364" t="s">
        <v>448</v>
      </c>
      <c r="H364" s="109">
        <v>45112</v>
      </c>
      <c r="I364" s="109">
        <v>45140</v>
      </c>
      <c r="J364" s="9">
        <v>672.03333333326736</v>
      </c>
      <c r="K364" s="9">
        <v>22.869108179160026</v>
      </c>
      <c r="L364" s="9">
        <v>11.935860218768282</v>
      </c>
      <c r="M364" s="9">
        <v>1.117</v>
      </c>
    </row>
    <row r="365" spans="3:13">
      <c r="C365" t="s">
        <v>69</v>
      </c>
      <c r="D365" s="108" t="s">
        <v>70</v>
      </c>
      <c r="E365" t="str">
        <f>Table825[[#This Row],[Site ID]]&amp;" - "&amp;Table825[[#This Row],[Site Name]]</f>
        <v>PH3 - Providence Hill 3</v>
      </c>
      <c r="F365" s="93" t="s">
        <v>607</v>
      </c>
      <c r="G365" t="s">
        <v>448</v>
      </c>
      <c r="H365" s="109">
        <v>45112</v>
      </c>
      <c r="I365" s="109">
        <v>45140</v>
      </c>
      <c r="J365" s="9">
        <v>672.03333333344199</v>
      </c>
      <c r="K365" s="9">
        <v>18.672002380831266</v>
      </c>
      <c r="L365" s="9">
        <v>9.7453039565925188</v>
      </c>
      <c r="M365" s="9">
        <v>0.91200000000000003</v>
      </c>
    </row>
    <row r="366" spans="3:13">
      <c r="C366" t="s">
        <v>73</v>
      </c>
      <c r="D366" s="108" t="s">
        <v>74</v>
      </c>
      <c r="E366" t="str">
        <f>Table825[[#This Row],[Site ID]]&amp;" - "&amp;Table825[[#This Row],[Site Name]]</f>
        <v>HL2 - Hamble Lane 2 (Tesco)</v>
      </c>
      <c r="F366" s="93" t="s">
        <v>608</v>
      </c>
      <c r="G366" t="s">
        <v>448</v>
      </c>
      <c r="H366" s="109">
        <v>45112</v>
      </c>
      <c r="I366" s="109">
        <v>45140</v>
      </c>
      <c r="J366" s="9">
        <v>672.03333333326736</v>
      </c>
      <c r="K366" s="9">
        <v>25.530687465902016</v>
      </c>
      <c r="L366" s="9">
        <v>13.324993458195207</v>
      </c>
      <c r="M366" s="9">
        <v>1.2470000000000001</v>
      </c>
    </row>
    <row r="367" spans="3:13">
      <c r="C367" t="s">
        <v>77</v>
      </c>
      <c r="D367" s="108" t="s">
        <v>78</v>
      </c>
      <c r="E367" t="str">
        <f>Table825[[#This Row],[Site ID]]&amp;" - "&amp;Table825[[#This Row],[Site Name]]</f>
        <v>HL - Hamble Lane (Woodlands)</v>
      </c>
      <c r="F367" s="93" t="s">
        <v>609</v>
      </c>
      <c r="G367" t="s">
        <v>448</v>
      </c>
      <c r="H367" s="109">
        <v>45112</v>
      </c>
      <c r="I367" s="109">
        <v>45140</v>
      </c>
      <c r="J367" s="9">
        <v>672.14999999996508</v>
      </c>
      <c r="K367" s="9">
        <v>32.772683180839316</v>
      </c>
      <c r="L367" s="9">
        <v>17.104740699811753</v>
      </c>
      <c r="M367" s="9">
        <v>1.601</v>
      </c>
    </row>
    <row r="368" spans="3:13">
      <c r="C368" t="s">
        <v>85</v>
      </c>
      <c r="D368" s="108" t="s">
        <v>86</v>
      </c>
      <c r="E368" t="str">
        <f>Table825[[#This Row],[Site ID]]&amp;" - "&amp;Table825[[#This Row],[Site Name]]</f>
        <v>HL4 - Hamble Lane 4</v>
      </c>
      <c r="F368" s="93" t="s">
        <v>610</v>
      </c>
      <c r="G368" t="s">
        <v>448</v>
      </c>
      <c r="H368" s="109">
        <v>45112</v>
      </c>
      <c r="I368" s="109">
        <v>45140</v>
      </c>
      <c r="J368" s="9">
        <v>672.16666666668607</v>
      </c>
      <c r="K368" s="9">
        <v>16.682744854946208</v>
      </c>
      <c r="L368" s="9">
        <v>8.7070693397422794</v>
      </c>
      <c r="M368" s="9">
        <v>0.81499999999999995</v>
      </c>
    </row>
    <row r="369" spans="3:13">
      <c r="C369" t="s">
        <v>89</v>
      </c>
      <c r="D369" s="108" t="s">
        <v>90</v>
      </c>
      <c r="E369" t="str">
        <f>Table825[[#This Row],[Site ID]]&amp;" - "&amp;Table825[[#This Row],[Site Name]]</f>
        <v>HPS - Hamble Primary School</v>
      </c>
      <c r="F369" s="93" t="s">
        <v>611</v>
      </c>
      <c r="G369" t="s">
        <v>448</v>
      </c>
      <c r="H369" s="109">
        <v>45112</v>
      </c>
      <c r="I369" s="109">
        <v>45140</v>
      </c>
      <c r="J369" s="9">
        <v>672.13333333324408</v>
      </c>
      <c r="K369" s="9">
        <v>18.075575778617754</v>
      </c>
      <c r="L369" s="9">
        <v>9.4340165859174085</v>
      </c>
      <c r="M369" s="9">
        <v>0.88300000000000001</v>
      </c>
    </row>
    <row r="370" spans="3:13">
      <c r="C370" t="s">
        <v>88</v>
      </c>
      <c r="D370" s="108" t="s">
        <v>93</v>
      </c>
      <c r="E370" t="str">
        <f>Table825[[#This Row],[Site ID]]&amp;" - "&amp;Table825[[#This Row],[Site Name]]</f>
        <v>HPO - Hound Parish Office</v>
      </c>
      <c r="F370" s="93" t="s">
        <v>612</v>
      </c>
      <c r="G370" t="s">
        <v>448</v>
      </c>
      <c r="H370" s="109">
        <v>45112</v>
      </c>
      <c r="I370" s="109">
        <v>45140</v>
      </c>
      <c r="J370" s="9">
        <v>671.80000000004657</v>
      </c>
      <c r="K370" s="9">
        <v>13.210114617444754</v>
      </c>
      <c r="L370" s="9">
        <v>6.8946318462655292</v>
      </c>
      <c r="M370" s="9">
        <v>0.64500000000000002</v>
      </c>
    </row>
    <row r="371" spans="3:13">
      <c r="C371" t="s">
        <v>92</v>
      </c>
      <c r="D371" s="108" t="s">
        <v>97</v>
      </c>
      <c r="E371" t="str">
        <f>Table825[[#This Row],[Site ID]]&amp;" - "&amp;Table825[[#This Row],[Site Name]]</f>
        <v>SWA - Swaythling road</v>
      </c>
      <c r="F371" s="93" t="s">
        <v>613</v>
      </c>
      <c r="G371" t="s">
        <v>448</v>
      </c>
      <c r="H371" s="109">
        <v>45112</v>
      </c>
      <c r="I371" s="109">
        <v>45140</v>
      </c>
      <c r="J371" s="9">
        <v>671.68333333317423</v>
      </c>
      <c r="K371" s="9">
        <v>22.655696880976063</v>
      </c>
      <c r="L371" s="9">
        <v>11.824476451448884</v>
      </c>
      <c r="M371" s="9">
        <v>1.1060000000000001</v>
      </c>
    </row>
    <row r="372" spans="3:13">
      <c r="C372" t="s">
        <v>96</v>
      </c>
      <c r="D372" s="108" t="s">
        <v>26</v>
      </c>
      <c r="E372" t="str">
        <f>Table825[[#This Row],[Site ID]]&amp;" - "&amp;Table825[[#This Row],[Site Name]]</f>
        <v>AL - Allington Lane</v>
      </c>
      <c r="F372" s="93" t="s">
        <v>614</v>
      </c>
      <c r="G372" t="s">
        <v>448</v>
      </c>
      <c r="H372" s="109">
        <v>45112</v>
      </c>
      <c r="I372" s="109">
        <v>45140</v>
      </c>
      <c r="J372" s="9">
        <v>671.13333333347691</v>
      </c>
      <c r="K372" s="9">
        <v>19.886108075887272</v>
      </c>
      <c r="L372" s="9">
        <v>10.378970812049724</v>
      </c>
      <c r="M372" s="9">
        <v>0.97</v>
      </c>
    </row>
    <row r="373" spans="3:13">
      <c r="C373" t="s">
        <v>99</v>
      </c>
      <c r="D373" s="108" t="s">
        <v>102</v>
      </c>
      <c r="E373" t="str">
        <f>Table825[[#This Row],[Site ID]]&amp;" - "&amp;Table825[[#This Row],[Site Name]]</f>
        <v>JW - Jukes Walk</v>
      </c>
      <c r="F373" s="93" t="s">
        <v>615</v>
      </c>
      <c r="G373" t="s">
        <v>448</v>
      </c>
      <c r="H373" s="109">
        <v>45112</v>
      </c>
      <c r="I373" s="109">
        <v>45140</v>
      </c>
      <c r="J373" s="9">
        <v>671.15000000002328</v>
      </c>
      <c r="K373" s="9">
        <v>12.689891976457877</v>
      </c>
      <c r="L373" s="9">
        <v>6.6231168979425252</v>
      </c>
      <c r="M373" s="9">
        <v>0.61899999999999999</v>
      </c>
    </row>
    <row r="374" spans="3:13">
      <c r="C374" t="s">
        <v>101</v>
      </c>
      <c r="D374" s="108" t="s">
        <v>46</v>
      </c>
      <c r="E374" t="str">
        <f>Table825[[#This Row],[Site ID]]&amp;" - "&amp;Table825[[#This Row],[Site Name]]</f>
        <v>BOT - Botley Road</v>
      </c>
      <c r="F374" s="93" t="s">
        <v>616</v>
      </c>
      <c r="G374" t="s">
        <v>448</v>
      </c>
      <c r="H374" s="109">
        <v>45112</v>
      </c>
      <c r="I374" s="109">
        <v>45140</v>
      </c>
      <c r="J374" s="9">
        <v>671.21666666673264</v>
      </c>
      <c r="K374" s="9">
        <v>22.712445559057191</v>
      </c>
      <c r="L374" s="9">
        <v>11.854094759424422</v>
      </c>
      <c r="M374" s="9">
        <v>1.1080000000000001</v>
      </c>
    </row>
    <row r="375" spans="3:13">
      <c r="C375" t="s">
        <v>109</v>
      </c>
      <c r="D375" s="108" t="s">
        <v>80</v>
      </c>
      <c r="E375" t="str">
        <f>Table825[[#This Row],[Site ID]]&amp;" - "&amp;Table825[[#This Row],[Site Name]]</f>
        <v>FOR - Fair Oak Road</v>
      </c>
      <c r="F375" s="93" t="s">
        <v>617</v>
      </c>
      <c r="G375" t="s">
        <v>448</v>
      </c>
      <c r="H375" s="109">
        <v>45112</v>
      </c>
      <c r="I375" s="109">
        <v>45140</v>
      </c>
      <c r="J375" s="9">
        <v>671.43333333323244</v>
      </c>
      <c r="K375" s="9">
        <v>16.496045772727495</v>
      </c>
      <c r="L375" s="9">
        <v>8.6096272300247882</v>
      </c>
      <c r="M375" s="9">
        <v>0.80500000000000005</v>
      </c>
    </row>
    <row r="376" spans="3:13">
      <c r="C376" t="s">
        <v>111</v>
      </c>
      <c r="D376" s="108" t="s">
        <v>49</v>
      </c>
      <c r="E376" t="str">
        <f>Table825[[#This Row],[Site ID]]&amp;" - "&amp;Table825[[#This Row],[Site Name]]</f>
        <v>BR - Bishopstoke Road</v>
      </c>
      <c r="F376" s="93">
        <v>2259292</v>
      </c>
      <c r="G376" t="s">
        <v>448</v>
      </c>
      <c r="H376" s="109">
        <v>45112</v>
      </c>
      <c r="I376" s="109">
        <v>45140</v>
      </c>
      <c r="J376" s="9">
        <v>671.45000000012806</v>
      </c>
      <c r="K376" s="9">
        <v>23.729126517234285</v>
      </c>
      <c r="L376" s="9">
        <v>12.38472156431852</v>
      </c>
      <c r="M376" s="9">
        <v>1.1579999999999999</v>
      </c>
    </row>
    <row r="377" spans="3:13">
      <c r="C377" t="s">
        <v>113</v>
      </c>
      <c r="D377" s="108" t="s">
        <v>52</v>
      </c>
      <c r="E377" t="str">
        <f>Table825[[#This Row],[Site ID]]&amp;" - "&amp;Table825[[#This Row],[Site Name]]</f>
        <v>BR2 - Bishopstoke Road 2</v>
      </c>
      <c r="F377" s="93" t="s">
        <v>618</v>
      </c>
      <c r="G377" t="s">
        <v>448</v>
      </c>
      <c r="H377" s="109">
        <v>45112</v>
      </c>
      <c r="I377" s="109">
        <v>45140</v>
      </c>
      <c r="J377" s="9">
        <v>671.53333333320916</v>
      </c>
      <c r="K377" s="9">
        <v>25.201384890305462</v>
      </c>
      <c r="L377" s="9">
        <v>13.153123637946484</v>
      </c>
      <c r="M377" s="9">
        <v>1.23</v>
      </c>
    </row>
    <row r="378" spans="3:13">
      <c r="C378" t="s">
        <v>115</v>
      </c>
      <c r="D378" s="108" t="s">
        <v>118</v>
      </c>
      <c r="E378" t="str">
        <f>Table825[[#This Row],[Site ID]]&amp;" - "&amp;Table825[[#This Row],[Site Name]]</f>
        <v>TWY - Twyford Road</v>
      </c>
      <c r="F378" s="93" t="s">
        <v>619</v>
      </c>
      <c r="G378" t="s">
        <v>448</v>
      </c>
      <c r="H378" s="109">
        <v>45112</v>
      </c>
      <c r="I378" s="109">
        <v>45140</v>
      </c>
      <c r="J378" s="9">
        <v>671.16666666656965</v>
      </c>
      <c r="K378" s="9">
        <v>20.27462279612908</v>
      </c>
      <c r="L378" s="9">
        <v>10.581744674388872</v>
      </c>
      <c r="M378" s="9">
        <v>0.98899999999999999</v>
      </c>
    </row>
    <row r="379" spans="3:13">
      <c r="C379" t="s">
        <v>117</v>
      </c>
      <c r="D379" s="108" t="s">
        <v>122</v>
      </c>
      <c r="E379" t="str">
        <f>Table825[[#This Row],[Site ID]]&amp;" - "&amp;Table825[[#This Row],[Site Name]]</f>
        <v>MS - Mill Street</v>
      </c>
      <c r="F379" s="93" t="s">
        <v>620</v>
      </c>
      <c r="G379" t="s">
        <v>448</v>
      </c>
      <c r="H379" s="109">
        <v>45112</v>
      </c>
      <c r="I379" s="109">
        <v>45140</v>
      </c>
      <c r="J379" s="9">
        <v>670.96666666679084</v>
      </c>
      <c r="K379" s="9">
        <v>20.465222316057616</v>
      </c>
      <c r="L379" s="9">
        <v>10.681222503161596</v>
      </c>
      <c r="M379" s="9">
        <v>0.998</v>
      </c>
    </row>
    <row r="380" spans="3:13">
      <c r="C380" s="112" t="s">
        <v>121</v>
      </c>
      <c r="D380" s="108" t="s">
        <v>72</v>
      </c>
      <c r="E380" t="str">
        <f>Table825[[#This Row],[Site ID]]&amp;" - "&amp;Table825[[#This Row],[Site Name]]</f>
        <v>CR4 - Campbell Road 4</v>
      </c>
      <c r="F380" s="93" t="s">
        <v>621</v>
      </c>
      <c r="G380" t="s">
        <v>448</v>
      </c>
      <c r="H380" s="109">
        <v>45112</v>
      </c>
      <c r="I380" s="109">
        <v>45140</v>
      </c>
      <c r="J380" s="9">
        <v>670.93333333334886</v>
      </c>
      <c r="K380" s="9">
        <v>20.876384141493954</v>
      </c>
      <c r="L380" s="9">
        <v>10.895816357773462</v>
      </c>
      <c r="M380" s="9">
        <v>1.018</v>
      </c>
    </row>
    <row r="381" spans="3:13">
      <c r="C381" s="113" t="s">
        <v>129</v>
      </c>
      <c r="D381" s="108" t="s">
        <v>68</v>
      </c>
      <c r="E381" t="str">
        <f>Table825[[#This Row],[Site ID]]&amp;" - "&amp;Table825[[#This Row],[Site Name]]</f>
        <v>CR3 - Campbell Road 3</v>
      </c>
      <c r="F381" s="93" t="s">
        <v>622</v>
      </c>
      <c r="G381" t="s">
        <v>448</v>
      </c>
      <c r="H381" s="109">
        <v>45112</v>
      </c>
      <c r="I381" s="109">
        <v>45140</v>
      </c>
      <c r="J381" s="9">
        <v>670.91666666662786</v>
      </c>
      <c r="K381" s="9">
        <v>10.992160973792712</v>
      </c>
      <c r="L381" s="9">
        <v>5.7370359988479711</v>
      </c>
      <c r="M381" s="9">
        <v>0.53600000000000003</v>
      </c>
    </row>
    <row r="382" spans="3:13">
      <c r="C382" s="112" t="s">
        <v>125</v>
      </c>
      <c r="D382" s="108" t="s">
        <v>64</v>
      </c>
      <c r="E382" t="str">
        <f>Table825[[#This Row],[Site ID]]&amp;" - "&amp;Table825[[#This Row],[Site Name]]</f>
        <v>CR - Campbell Road</v>
      </c>
      <c r="F382" s="93" t="s">
        <v>623</v>
      </c>
      <c r="G382" t="s">
        <v>448</v>
      </c>
      <c r="H382" s="109">
        <v>45112</v>
      </c>
      <c r="I382" s="109">
        <v>45140</v>
      </c>
      <c r="J382" s="9">
        <v>670.90000000008149</v>
      </c>
      <c r="K382" s="9">
        <v>42.062466835588872</v>
      </c>
      <c r="L382" s="9">
        <v>21.953270791017157</v>
      </c>
      <c r="M382" s="9">
        <v>2.0510000000000002</v>
      </c>
    </row>
    <row r="383" spans="3:13">
      <c r="C383" t="s">
        <v>128</v>
      </c>
      <c r="D383" s="108" t="s">
        <v>135</v>
      </c>
      <c r="E383" t="str">
        <f>Table825[[#This Row],[Site ID]]&amp;" - "&amp;Table825[[#This Row],[Site Name]]</f>
        <v>SRAN(A) - Southampton Road Analyser (A)</v>
      </c>
      <c r="F383" s="93" t="s">
        <v>624</v>
      </c>
      <c r="G383" t="s">
        <v>448</v>
      </c>
      <c r="H383" s="109">
        <v>45112</v>
      </c>
      <c r="I383" s="109">
        <v>45140</v>
      </c>
      <c r="J383" s="9">
        <v>670.84999999991851</v>
      </c>
      <c r="K383" s="9">
        <v>28.611172393235943</v>
      </c>
      <c r="L383" s="9">
        <v>14.932762209413331</v>
      </c>
      <c r="M383" s="9">
        <v>1.395</v>
      </c>
    </row>
    <row r="384" spans="3:13">
      <c r="C384" t="s">
        <v>131</v>
      </c>
      <c r="D384" s="108" t="s">
        <v>138</v>
      </c>
      <c r="E384" t="str">
        <f>Table825[[#This Row],[Site ID]]&amp;" - "&amp;Table825[[#This Row],[Site Name]]</f>
        <v>SRAN(B) - Southampton Road Analyser (B)</v>
      </c>
      <c r="F384" s="93" t="s">
        <v>625</v>
      </c>
      <c r="G384" t="s">
        <v>448</v>
      </c>
      <c r="H384" s="109">
        <v>45112</v>
      </c>
      <c r="I384" s="109">
        <v>45140</v>
      </c>
      <c r="J384" s="9">
        <v>670.84999999991851</v>
      </c>
      <c r="K384" s="9">
        <v>28.93932920921571</v>
      </c>
      <c r="L384" s="9">
        <v>15.104034034037428</v>
      </c>
      <c r="M384" s="9">
        <v>1.411</v>
      </c>
    </row>
    <row r="385" spans="3:13">
      <c r="C385" t="s">
        <v>134</v>
      </c>
      <c r="D385" s="108" t="s">
        <v>141</v>
      </c>
      <c r="E385" t="str">
        <f>Table825[[#This Row],[Site ID]]&amp;" - "&amp;Table825[[#This Row],[Site Name]]</f>
        <v>SRAN(C) - Southampton Road Analyser (C)</v>
      </c>
      <c r="F385" s="93" t="s">
        <v>626</v>
      </c>
      <c r="G385" t="s">
        <v>448</v>
      </c>
      <c r="H385" s="109">
        <v>45112</v>
      </c>
      <c r="I385" s="109">
        <v>45140</v>
      </c>
      <c r="J385" s="9">
        <v>670.85000000009313</v>
      </c>
      <c r="K385" s="9">
        <v>29.123917418196744</v>
      </c>
      <c r="L385" s="9">
        <v>15.200374435384521</v>
      </c>
      <c r="M385" s="9">
        <v>1.42</v>
      </c>
    </row>
    <row r="386" spans="3:13">
      <c r="C386" t="s">
        <v>137</v>
      </c>
      <c r="D386" s="108" t="s">
        <v>56</v>
      </c>
      <c r="E386" t="str">
        <f>Table825[[#This Row],[Site ID]]&amp;" - "&amp;Table825[[#This Row],[Site Name]]</f>
        <v>CA - Chestnut Avenue</v>
      </c>
      <c r="F386" s="93" t="s">
        <v>627</v>
      </c>
      <c r="G386" t="s">
        <v>448</v>
      </c>
      <c r="H386" s="109">
        <v>45112</v>
      </c>
      <c r="I386" s="109">
        <v>45140</v>
      </c>
      <c r="J386" s="9">
        <v>670.74999999994179</v>
      </c>
      <c r="K386" s="9">
        <v>17.661571375327661</v>
      </c>
      <c r="L386" s="9">
        <v>9.2179391311731003</v>
      </c>
      <c r="M386" s="9">
        <v>0.86099999999999999</v>
      </c>
    </row>
    <row r="387" spans="3:13">
      <c r="C387" t="s">
        <v>148</v>
      </c>
      <c r="D387" s="108" t="s">
        <v>149</v>
      </c>
      <c r="E387" t="str">
        <f>Table825[[#This Row],[Site ID]]&amp;" - "&amp;Table825[[#This Row],[Site Name]]</f>
        <v>SR1 - Southampton Road 1</v>
      </c>
      <c r="F387" s="93" t="s">
        <v>628</v>
      </c>
      <c r="G387" t="s">
        <v>448</v>
      </c>
      <c r="H387" s="109">
        <v>45112</v>
      </c>
      <c r="I387" s="109">
        <v>45140</v>
      </c>
      <c r="J387" s="9">
        <v>670.69999999995343</v>
      </c>
      <c r="K387" s="9">
        <v>38.443963023709244</v>
      </c>
      <c r="L387" s="9">
        <v>20.064698864148877</v>
      </c>
      <c r="M387" s="9">
        <v>1.8740000000000001</v>
      </c>
    </row>
    <row r="388" spans="3:13">
      <c r="C388" t="s">
        <v>140</v>
      </c>
      <c r="D388" s="108" t="s">
        <v>152</v>
      </c>
      <c r="E388" t="str">
        <f>Table825[[#This Row],[Site ID]]&amp;" - "&amp;Table825[[#This Row],[Site Name]]</f>
        <v>SR2 - Southampton Road 2</v>
      </c>
      <c r="F388" s="93" t="s">
        <v>629</v>
      </c>
      <c r="G388" t="s">
        <v>448</v>
      </c>
      <c r="H388" s="109">
        <v>45112</v>
      </c>
      <c r="I388" s="109">
        <v>45140</v>
      </c>
      <c r="J388" s="9">
        <v>670.76666666666279</v>
      </c>
      <c r="K388" s="9">
        <v>31.547992844009524</v>
      </c>
      <c r="L388" s="9">
        <v>16.465549501048812</v>
      </c>
      <c r="M388" s="9">
        <v>1.538</v>
      </c>
    </row>
    <row r="389" spans="3:13">
      <c r="C389" t="s">
        <v>144</v>
      </c>
      <c r="D389" s="108" t="s">
        <v>156</v>
      </c>
      <c r="E389" t="str">
        <f>Table825[[#This Row],[Site ID]]&amp;" - "&amp;Table825[[#This Row],[Site Name]]</f>
        <v>TP(A) - The Point (A)</v>
      </c>
      <c r="F389" s="93" t="s">
        <v>630</v>
      </c>
      <c r="G389" t="s">
        <v>448</v>
      </c>
      <c r="H389" s="109">
        <v>45112</v>
      </c>
      <c r="I389" s="109">
        <v>45140</v>
      </c>
      <c r="J389" s="9">
        <v>670.83333333337214</v>
      </c>
      <c r="K389" s="9">
        <v>15.157119503104713</v>
      </c>
      <c r="L389" s="9">
        <v>7.9108139369022519</v>
      </c>
      <c r="M389" s="9">
        <v>0.73899999999999999</v>
      </c>
    </row>
    <row r="390" spans="3:13">
      <c r="C390" t="s">
        <v>147</v>
      </c>
      <c r="D390" s="108" t="s">
        <v>159</v>
      </c>
      <c r="E390" t="str">
        <f>Table825[[#This Row],[Site ID]]&amp;" - "&amp;Table825[[#This Row],[Site Name]]</f>
        <v>TP(B) - The Point (B)</v>
      </c>
      <c r="F390" s="93" t="s">
        <v>631</v>
      </c>
      <c r="G390" t="s">
        <v>448</v>
      </c>
      <c r="H390" s="109">
        <v>45112</v>
      </c>
      <c r="I390" s="109">
        <v>45140</v>
      </c>
      <c r="J390" s="9">
        <v>670.83333333337214</v>
      </c>
      <c r="K390" s="9">
        <v>16.018552546582924</v>
      </c>
      <c r="L390" s="9">
        <v>8.3604136464420282</v>
      </c>
      <c r="M390" s="9">
        <v>0.78100000000000003</v>
      </c>
    </row>
    <row r="391" spans="3:13">
      <c r="C391" t="s">
        <v>151</v>
      </c>
      <c r="D391" s="108" t="s">
        <v>162</v>
      </c>
      <c r="E391" t="str">
        <f>Table825[[#This Row],[Site ID]]&amp;" - "&amp;Table825[[#This Row],[Site Name]]</f>
        <v>TP(C) - The Point (C)</v>
      </c>
      <c r="F391" s="93" t="s">
        <v>632</v>
      </c>
      <c r="G391" t="s">
        <v>448</v>
      </c>
      <c r="H391" s="109">
        <v>45112</v>
      </c>
      <c r="I391" s="109">
        <v>45140</v>
      </c>
      <c r="J391" s="9">
        <v>670.83333333337214</v>
      </c>
      <c r="K391" s="9">
        <v>15.731408198756855</v>
      </c>
      <c r="L391" s="9">
        <v>8.2105470765954358</v>
      </c>
      <c r="M391" s="9">
        <v>0.76700000000000002</v>
      </c>
    </row>
    <row r="392" spans="3:13">
      <c r="C392" t="s">
        <v>155</v>
      </c>
      <c r="D392" s="108" t="s">
        <v>124</v>
      </c>
      <c r="E392" t="str">
        <f>Table825[[#This Row],[Site ID]]&amp;" - "&amp;Table825[[#This Row],[Site Name]]</f>
        <v>LRPR - leigh road/pluto Road</v>
      </c>
      <c r="F392" s="93" t="s">
        <v>633</v>
      </c>
      <c r="G392" t="s">
        <v>448</v>
      </c>
      <c r="H392" s="109">
        <v>45112</v>
      </c>
      <c r="I392" s="109">
        <v>45140</v>
      </c>
      <c r="J392" s="9">
        <v>670.84999999991851</v>
      </c>
      <c r="K392" s="9">
        <v>17.535879853918804</v>
      </c>
      <c r="L392" s="9">
        <v>9.152338128350106</v>
      </c>
      <c r="M392" s="9">
        <v>0.85499999999999998</v>
      </c>
    </row>
    <row r="393" spans="3:13">
      <c r="C393" t="s">
        <v>158</v>
      </c>
      <c r="D393" s="108" t="s">
        <v>143</v>
      </c>
      <c r="E393" t="str">
        <f>Table825[[#This Row],[Site ID]]&amp;" - "&amp;Table825[[#This Row],[Site Name]]</f>
        <v>OX - Oxburgh Close</v>
      </c>
      <c r="F393" s="93" t="s">
        <v>634</v>
      </c>
      <c r="G393" t="s">
        <v>448</v>
      </c>
      <c r="H393" s="109">
        <v>45112</v>
      </c>
      <c r="I393" s="109">
        <v>45140</v>
      </c>
      <c r="J393" s="9">
        <v>670.90000000008149</v>
      </c>
      <c r="K393" s="9">
        <v>11.812764942612963</v>
      </c>
      <c r="L393" s="9">
        <v>6.1653261704660558</v>
      </c>
      <c r="M393" s="9">
        <v>0.57599999999999996</v>
      </c>
    </row>
    <row r="394" spans="3:13">
      <c r="C394" t="s">
        <v>161</v>
      </c>
      <c r="D394" s="108" t="s">
        <v>95</v>
      </c>
      <c r="E394" t="str">
        <f>Table825[[#This Row],[Site ID]]&amp;" - "&amp;Table825[[#This Row],[Site Name]]</f>
        <v>HG - Hadleigh Gardens</v>
      </c>
      <c r="F394" s="93" t="s">
        <v>635</v>
      </c>
      <c r="G394" t="s">
        <v>448</v>
      </c>
      <c r="H394" s="109">
        <v>45112</v>
      </c>
      <c r="I394" s="109">
        <v>45140</v>
      </c>
      <c r="J394" s="9">
        <v>670.8666666666395</v>
      </c>
      <c r="K394" s="9">
        <v>11.300619596542246</v>
      </c>
      <c r="L394" s="9">
        <v>5.8980269293017988</v>
      </c>
      <c r="M394" s="9">
        <v>0.55100000000000005</v>
      </c>
    </row>
    <row r="395" spans="3:13">
      <c r="C395" t="s">
        <v>164</v>
      </c>
      <c r="D395" s="108" t="s">
        <v>175</v>
      </c>
      <c r="E395" t="str">
        <f>Table825[[#This Row],[Site ID]]&amp;" - "&amp;Table825[[#This Row],[Site Name]]</f>
        <v>WA - Woodside Avenue</v>
      </c>
      <c r="F395" s="93" t="s">
        <v>636</v>
      </c>
      <c r="G395" t="s">
        <v>448</v>
      </c>
      <c r="H395" s="109">
        <v>45112</v>
      </c>
      <c r="I395" s="109">
        <v>45140</v>
      </c>
      <c r="J395" s="9">
        <v>670.71666666667443</v>
      </c>
      <c r="K395" s="9">
        <v>26.688555525184192</v>
      </c>
      <c r="L395" s="9">
        <v>13.929308729219308</v>
      </c>
      <c r="M395" s="9">
        <v>1.3009999999999999</v>
      </c>
    </row>
    <row r="396" spans="3:13">
      <c r="C396" t="s">
        <v>168</v>
      </c>
      <c r="D396" s="108" t="s">
        <v>42</v>
      </c>
      <c r="E396" t="str">
        <f>Table825[[#This Row],[Site ID]]&amp;" - "&amp;Table825[[#This Row],[Site Name]]</f>
        <v>BEL - Belmont Road</v>
      </c>
      <c r="F396" s="93" t="s">
        <v>637</v>
      </c>
      <c r="G396" t="s">
        <v>448</v>
      </c>
      <c r="H396" s="109">
        <v>45112</v>
      </c>
      <c r="I396" s="109">
        <v>45140</v>
      </c>
      <c r="J396" s="9">
        <v>670.66666666668607</v>
      </c>
      <c r="K396" s="9">
        <v>14.237692842941932</v>
      </c>
      <c r="L396" s="9">
        <v>7.4309461601993387</v>
      </c>
      <c r="M396" s="9">
        <v>0.69399999999999995</v>
      </c>
    </row>
    <row r="397" spans="3:13">
      <c r="C397" t="s">
        <v>171</v>
      </c>
      <c r="D397" s="108" t="s">
        <v>120</v>
      </c>
      <c r="E397" t="str">
        <f>Table825[[#This Row],[Site ID]]&amp;" - "&amp;Table825[[#This Row],[Site Name]]</f>
        <v>LR13 - Leigh Road/J13</v>
      </c>
      <c r="F397" s="93" t="s">
        <v>638</v>
      </c>
      <c r="G397" t="s">
        <v>448</v>
      </c>
      <c r="H397" s="109">
        <v>45112</v>
      </c>
      <c r="I397" s="109">
        <v>45140</v>
      </c>
      <c r="J397" s="9">
        <v>670.64999999996508</v>
      </c>
      <c r="K397" s="9">
        <v>29.707048385895828</v>
      </c>
      <c r="L397" s="9">
        <v>15.504722539611601</v>
      </c>
      <c r="M397" s="9">
        <v>1.448</v>
      </c>
    </row>
    <row r="398" spans="3:13">
      <c r="C398" t="s">
        <v>174</v>
      </c>
      <c r="D398" s="108" t="s">
        <v>167</v>
      </c>
      <c r="E398" t="str">
        <f>Table825[[#This Row],[Site ID]]&amp;" - "&amp;Table825[[#This Row],[Site Name]]</f>
        <v>SC(A) - Steele Close (A)</v>
      </c>
      <c r="F398" s="93" t="s">
        <v>639</v>
      </c>
      <c r="G398" t="s">
        <v>448</v>
      </c>
      <c r="H398" s="109">
        <v>45112</v>
      </c>
      <c r="I398" s="109">
        <v>45140</v>
      </c>
      <c r="J398" s="9">
        <v>670.66666666668607</v>
      </c>
      <c r="K398" s="9">
        <v>13.560684393637779</v>
      </c>
      <c r="L398" s="9">
        <v>7.0776014580572957</v>
      </c>
      <c r="M398" s="9">
        <v>0.66100000000000003</v>
      </c>
    </row>
    <row r="399" spans="3:13">
      <c r="C399" t="s">
        <v>177</v>
      </c>
      <c r="D399" s="108" t="s">
        <v>170</v>
      </c>
      <c r="E399" t="str">
        <f>Table825[[#This Row],[Site ID]]&amp;" - "&amp;Table825[[#This Row],[Site Name]]</f>
        <v>SC(B) - Steele Close (B)</v>
      </c>
      <c r="F399" s="93" t="s">
        <v>640</v>
      </c>
      <c r="G399" t="s">
        <v>448</v>
      </c>
      <c r="H399" s="109">
        <v>45112</v>
      </c>
      <c r="I399" s="109">
        <v>45140</v>
      </c>
      <c r="J399" s="9">
        <v>670.66666666668607</v>
      </c>
      <c r="K399" s="9">
        <v>13.232437872763038</v>
      </c>
      <c r="L399" s="9">
        <v>6.9062828145944879</v>
      </c>
      <c r="M399" s="9">
        <v>0.64500000000000002</v>
      </c>
    </row>
    <row r="400" spans="3:13">
      <c r="C400" t="s">
        <v>179</v>
      </c>
      <c r="D400" s="108" t="s">
        <v>173</v>
      </c>
      <c r="E400" t="str">
        <f>Table825[[#This Row],[Site ID]]&amp;" - "&amp;Table825[[#This Row],[Site Name]]</f>
        <v>SC(C) - Steele Close (C)</v>
      </c>
      <c r="F400" s="93" t="s">
        <v>641</v>
      </c>
      <c r="G400" t="s">
        <v>448</v>
      </c>
      <c r="H400" s="109">
        <v>45112</v>
      </c>
      <c r="I400" s="109">
        <v>45140</v>
      </c>
      <c r="J400" s="9">
        <v>670.66666666668607</v>
      </c>
      <c r="K400" s="9">
        <v>13.088830019880337</v>
      </c>
      <c r="L400" s="9">
        <v>6.8313309080795079</v>
      </c>
      <c r="M400" s="9">
        <v>0.63800000000000001</v>
      </c>
    </row>
    <row r="401" spans="3:13">
      <c r="C401" t="s">
        <v>182</v>
      </c>
      <c r="D401" s="108" t="s">
        <v>127</v>
      </c>
      <c r="E401" t="str">
        <f>Table825[[#This Row],[Site ID]]&amp;" - "&amp;Table825[[#This Row],[Site Name]]</f>
        <v>MC - Medina Close</v>
      </c>
      <c r="F401" s="93" t="s">
        <v>642</v>
      </c>
      <c r="G401" t="s">
        <v>448</v>
      </c>
      <c r="H401" s="109">
        <v>45112</v>
      </c>
      <c r="I401" s="109">
        <v>45140</v>
      </c>
      <c r="J401" s="9">
        <v>670.54999999998836</v>
      </c>
      <c r="K401" s="9">
        <v>13.419410931325265</v>
      </c>
      <c r="L401" s="9">
        <v>7.0038679182282175</v>
      </c>
      <c r="M401" s="9">
        <v>0.65400000000000003</v>
      </c>
    </row>
    <row r="402" spans="3:13">
      <c r="C402" t="s">
        <v>184</v>
      </c>
      <c r="D402" s="108" t="s">
        <v>154</v>
      </c>
      <c r="E402" t="str">
        <f>Table825[[#This Row],[Site ID]]&amp;" - "&amp;Table825[[#This Row],[Site Name]]</f>
        <v>PC(A) - Porteous Crescent (A)</v>
      </c>
      <c r="F402" s="93" t="s">
        <v>643</v>
      </c>
      <c r="G402" t="s">
        <v>448</v>
      </c>
      <c r="H402" s="109">
        <v>45112</v>
      </c>
      <c r="I402" s="109">
        <v>45140</v>
      </c>
      <c r="J402" s="9">
        <v>670.56666666670935</v>
      </c>
      <c r="K402" s="9">
        <v>13.090781925733621</v>
      </c>
      <c r="L402" s="9">
        <v>6.8323496480864412</v>
      </c>
      <c r="M402" s="9">
        <v>0.63800000000000001</v>
      </c>
    </row>
    <row r="403" spans="3:13">
      <c r="C403" t="s">
        <v>186</v>
      </c>
      <c r="D403" s="108" t="s">
        <v>133</v>
      </c>
      <c r="E403" t="str">
        <f>Table825[[#This Row],[Site ID]]&amp;" - "&amp;Table825[[#This Row],[Site Name]]</f>
        <v>NH - Nuffield Hospital</v>
      </c>
      <c r="F403" s="93" t="s">
        <v>644</v>
      </c>
      <c r="G403" t="s">
        <v>448</v>
      </c>
      <c r="H403" s="109">
        <v>45112</v>
      </c>
      <c r="I403" s="109">
        <v>45140</v>
      </c>
      <c r="J403" s="9">
        <v>670.54999999998836</v>
      </c>
      <c r="K403" s="9">
        <v>10.895576765342073</v>
      </c>
      <c r="L403" s="9">
        <v>5.686626704249516</v>
      </c>
      <c r="M403" s="9">
        <v>0.53100000000000003</v>
      </c>
    </row>
    <row r="404" spans="3:13">
      <c r="C404" t="s">
        <v>189</v>
      </c>
      <c r="D404" s="108" t="s">
        <v>30</v>
      </c>
      <c r="E404" t="str">
        <f>Table825[[#This Row],[Site ID]]&amp;" - "&amp;Table825[[#This Row],[Site Name]]</f>
        <v>AR - Ashdown Road</v>
      </c>
      <c r="F404" s="93" t="s">
        <v>645</v>
      </c>
      <c r="G404" t="s">
        <v>448</v>
      </c>
      <c r="H404" s="109">
        <v>45112</v>
      </c>
      <c r="I404" s="109">
        <v>45140</v>
      </c>
      <c r="J404" s="9">
        <v>670.56666666670935</v>
      </c>
      <c r="K404" s="9">
        <v>4.7808028035986423</v>
      </c>
      <c r="L404" s="9">
        <v>2.4951997931099386</v>
      </c>
      <c r="M404" s="9">
        <v>0.23300000000000001</v>
      </c>
    </row>
    <row r="405" spans="3:13">
      <c r="C405" t="s">
        <v>191</v>
      </c>
      <c r="D405" s="108" t="s">
        <v>60</v>
      </c>
      <c r="E405" t="str">
        <f>Table825[[#This Row],[Site ID]]&amp;" - "&amp;Table825[[#This Row],[Site Name]]</f>
        <v>CC - Chestnut Close</v>
      </c>
      <c r="F405" s="93" t="s">
        <v>646</v>
      </c>
      <c r="G405" t="s">
        <v>448</v>
      </c>
      <c r="H405" s="109">
        <v>45112</v>
      </c>
      <c r="I405" s="109">
        <v>45140</v>
      </c>
      <c r="J405" s="9">
        <v>670.59999999997672</v>
      </c>
      <c r="K405" s="9">
        <v>24.087482851178883</v>
      </c>
      <c r="L405" s="9">
        <v>12.571755141533865</v>
      </c>
      <c r="M405" s="9">
        <v>1.1739999999999999</v>
      </c>
    </row>
    <row r="406" spans="3:13">
      <c r="C406" t="s">
        <v>193</v>
      </c>
      <c r="D406" s="108" t="s">
        <v>188</v>
      </c>
      <c r="E406" t="str">
        <f>Table825[[#This Row],[Site ID]]&amp;" - "&amp;Table825[[#This Row],[Site Name]]</f>
        <v>SSQ - Sparrow Square</v>
      </c>
      <c r="F406" s="93" t="s">
        <v>647</v>
      </c>
      <c r="G406" t="s">
        <v>448</v>
      </c>
      <c r="H406" s="109">
        <v>45112</v>
      </c>
      <c r="I406" s="109">
        <v>45140</v>
      </c>
      <c r="J406" s="9">
        <v>670.56666666653473</v>
      </c>
      <c r="K406" s="9">
        <v>19.348914351050183</v>
      </c>
      <c r="L406" s="9">
        <v>10.098598304305941</v>
      </c>
      <c r="M406" s="9">
        <v>0.94299999999999995</v>
      </c>
    </row>
    <row r="407" spans="3:13">
      <c r="C407" t="s">
        <v>195</v>
      </c>
      <c r="D407" s="108" t="s">
        <v>76</v>
      </c>
      <c r="E407" t="str">
        <f>Table825[[#This Row],[Site ID]]&amp;" - "&amp;Table825[[#This Row],[Site Name]]</f>
        <v>DD (A) - Dove Dale</v>
      </c>
      <c r="F407" s="93" t="s">
        <v>648</v>
      </c>
      <c r="G407" t="s">
        <v>448</v>
      </c>
      <c r="H407" s="109">
        <v>45112</v>
      </c>
      <c r="I407" s="109">
        <v>45140</v>
      </c>
      <c r="J407" s="9">
        <v>670.56666666670935</v>
      </c>
      <c r="K407" s="9">
        <v>10.731158224386652</v>
      </c>
      <c r="L407" s="9">
        <v>5.6008132695128667</v>
      </c>
      <c r="M407" s="9">
        <v>0.52300000000000002</v>
      </c>
    </row>
    <row r="408" spans="3:13">
      <c r="C408" t="s">
        <v>197</v>
      </c>
      <c r="D408" s="108" t="s">
        <v>146</v>
      </c>
      <c r="E408" t="str">
        <f>Table825[[#This Row],[Site ID]]&amp;" - "&amp;Table825[[#This Row],[Site Name]]</f>
        <v>PA - Passfield Avenue</v>
      </c>
      <c r="F408" s="93" t="s">
        <v>649</v>
      </c>
      <c r="G408" t="s">
        <v>448</v>
      </c>
      <c r="H408" s="109">
        <v>45112</v>
      </c>
      <c r="I408" s="109">
        <v>45140</v>
      </c>
      <c r="J408" s="9">
        <v>670.53333333326736</v>
      </c>
      <c r="K408" s="9">
        <v>15.88208291907096</v>
      </c>
      <c r="L408" s="9">
        <v>8.2891873272812955</v>
      </c>
      <c r="M408" s="9">
        <v>0.77400000000000002</v>
      </c>
    </row>
    <row r="409" spans="3:13">
      <c r="C409" t="s">
        <v>12</v>
      </c>
      <c r="D409" s="135" t="s">
        <v>13</v>
      </c>
      <c r="E409" t="str">
        <f>Table825[[#This Row],[Site ID]]&amp;" - "&amp;Table825[[#This Row],[Site Name]]</f>
        <v>HSB - High Street Botley</v>
      </c>
      <c r="F409" s="93" t="s">
        <v>650</v>
      </c>
      <c r="G409" t="s">
        <v>449</v>
      </c>
      <c r="H409" s="109">
        <v>45140</v>
      </c>
      <c r="I409" s="109">
        <v>45175</v>
      </c>
      <c r="J409" s="9">
        <v>840.06666666670935</v>
      </c>
      <c r="K409" s="9">
        <v>29.366582414092626</v>
      </c>
      <c r="L409" s="9">
        <v>15.327026312156903</v>
      </c>
      <c r="M409" s="9">
        <v>1.7929999999999999</v>
      </c>
    </row>
    <row r="410" spans="3:13">
      <c r="C410" t="s">
        <v>23</v>
      </c>
      <c r="D410" s="135" t="s">
        <v>24</v>
      </c>
      <c r="E410" t="str">
        <f>Table825[[#This Row],[Site ID]]&amp;" - "&amp;Table825[[#This Row],[Site Name]]</f>
        <v>HSB2A - High Street Botley 2 (A)</v>
      </c>
      <c r="F410" s="93" t="s">
        <v>651</v>
      </c>
      <c r="G410" t="s">
        <v>449</v>
      </c>
      <c r="H410" s="109">
        <v>45140</v>
      </c>
      <c r="I410" s="109">
        <v>45175</v>
      </c>
      <c r="J410" s="9">
        <v>840.08333333343035</v>
      </c>
      <c r="K410" s="9">
        <v>25.042171609956437</v>
      </c>
      <c r="L410" s="9">
        <v>13.070026936302943</v>
      </c>
      <c r="M410" s="9">
        <v>1.5289999999999999</v>
      </c>
    </row>
    <row r="411" spans="3:13">
      <c r="C411" t="s">
        <v>27</v>
      </c>
      <c r="D411" s="135" t="s">
        <v>28</v>
      </c>
      <c r="E411" t="str">
        <f>Table825[[#This Row],[Site ID]]&amp;" - "&amp;Table825[[#This Row],[Site Name]]</f>
        <v>KCA - Kings Copse Avenue</v>
      </c>
      <c r="F411" s="93" t="s">
        <v>652</v>
      </c>
      <c r="G411" t="s">
        <v>449</v>
      </c>
      <c r="H411" s="109">
        <v>45140</v>
      </c>
      <c r="I411" s="109">
        <v>45175</v>
      </c>
      <c r="J411" s="9">
        <v>840.08333333325572</v>
      </c>
      <c r="K411" s="9">
        <v>23.535382997720657</v>
      </c>
      <c r="L411" s="9">
        <v>12.283602817181972</v>
      </c>
      <c r="M411" s="9">
        <v>1.4370000000000001</v>
      </c>
    </row>
    <row r="412" spans="3:13">
      <c r="C412" t="s">
        <v>31</v>
      </c>
      <c r="D412" s="135" t="s">
        <v>32</v>
      </c>
      <c r="E412" t="str">
        <f>Table825[[#This Row],[Site ID]]&amp;" - "&amp;Table825[[#This Row],[Site Name]]</f>
        <v>GR - Grange Road</v>
      </c>
      <c r="F412" s="93" t="s">
        <v>653</v>
      </c>
      <c r="G412" t="s">
        <v>449</v>
      </c>
      <c r="H412" s="109">
        <v>45140</v>
      </c>
      <c r="I412" s="109">
        <v>45175</v>
      </c>
      <c r="J412" s="9">
        <v>840.08333333325572</v>
      </c>
      <c r="K412" s="9">
        <v>10.793192342030558</v>
      </c>
      <c r="L412" s="9">
        <v>5.6331901576359904</v>
      </c>
      <c r="M412" s="9">
        <v>0.65900000000000003</v>
      </c>
    </row>
    <row r="413" spans="3:13">
      <c r="C413" t="s">
        <v>39</v>
      </c>
      <c r="D413" s="135" t="s">
        <v>40</v>
      </c>
      <c r="E413" t="str">
        <f>Table825[[#This Row],[Site ID]]&amp;" - "&amp;Table825[[#This Row],[Site Name]]</f>
        <v>WSRB - Winchester Street Railway Bridge</v>
      </c>
      <c r="F413" s="93" t="s">
        <v>654</v>
      </c>
      <c r="G413" t="s">
        <v>449</v>
      </c>
      <c r="H413" s="109">
        <v>45140</v>
      </c>
      <c r="I413" s="109">
        <v>45175</v>
      </c>
      <c r="J413" s="9">
        <v>840.14999999996508</v>
      </c>
      <c r="K413" s="9">
        <v>9.4494352199016003</v>
      </c>
      <c r="L413" s="9">
        <v>4.9318555427461384</v>
      </c>
      <c r="M413" s="9">
        <v>0.57699999999999996</v>
      </c>
    </row>
    <row r="414" spans="3:13">
      <c r="C414" t="s">
        <v>43</v>
      </c>
      <c r="D414" s="135" t="s">
        <v>44</v>
      </c>
      <c r="E414" t="str">
        <f>Table825[[#This Row],[Site ID]]&amp;" - "&amp;Table825[[#This Row],[Site Name]]</f>
        <v>UNC - Upper Northam Close</v>
      </c>
      <c r="F414" s="93" t="s">
        <v>655</v>
      </c>
      <c r="G414" t="s">
        <v>449</v>
      </c>
      <c r="H414" s="109">
        <v>45140</v>
      </c>
      <c r="I414" s="109">
        <v>45175</v>
      </c>
      <c r="J414" s="9">
        <v>840.2333333332208</v>
      </c>
      <c r="K414" s="9">
        <v>20.190637918041347</v>
      </c>
      <c r="L414" s="9">
        <v>10.537911230710515</v>
      </c>
      <c r="M414" s="9">
        <v>1.2330000000000001</v>
      </c>
    </row>
    <row r="415" spans="3:13">
      <c r="C415" t="s">
        <v>47</v>
      </c>
      <c r="D415" s="135" t="s">
        <v>34</v>
      </c>
      <c r="E415" t="str">
        <f>Table825[[#This Row],[Site ID]]&amp;" - "&amp;Table825[[#This Row],[Site Name]]</f>
        <v>BDG - Bridge Road</v>
      </c>
      <c r="F415" s="93" t="s">
        <v>656</v>
      </c>
      <c r="G415" t="s">
        <v>449</v>
      </c>
      <c r="H415" s="109">
        <v>45140</v>
      </c>
      <c r="I415" s="109">
        <v>45175</v>
      </c>
      <c r="J415" s="9">
        <v>840.21666666667443</v>
      </c>
      <c r="K415" s="9">
        <v>19.650645666792112</v>
      </c>
      <c r="L415" s="9">
        <v>10.256078114192126</v>
      </c>
      <c r="M415" s="9">
        <v>1.2</v>
      </c>
    </row>
    <row r="416" spans="3:13">
      <c r="C416" t="s">
        <v>50</v>
      </c>
      <c r="D416" s="135" t="s">
        <v>38</v>
      </c>
      <c r="E416" t="str">
        <f>Table825[[#This Row],[Site ID]]&amp;" - "&amp;Table825[[#This Row],[Site Name]]</f>
        <v>BDG2 - Bridge Road 2</v>
      </c>
      <c r="F416" s="93" t="s">
        <v>657</v>
      </c>
      <c r="G416" t="s">
        <v>449</v>
      </c>
      <c r="H416" s="109">
        <v>45140</v>
      </c>
      <c r="I416" s="109">
        <v>45175</v>
      </c>
      <c r="J416" s="9">
        <v>840.19999999995343</v>
      </c>
      <c r="K416" s="9">
        <v>35.961394905976768</v>
      </c>
      <c r="L416" s="9">
        <v>18.768995253641322</v>
      </c>
      <c r="M416" s="9">
        <v>2.1960000000000002</v>
      </c>
    </row>
    <row r="417" spans="3:13">
      <c r="C417" t="s">
        <v>53</v>
      </c>
      <c r="D417" s="135" t="s">
        <v>54</v>
      </c>
      <c r="E417" t="str">
        <f>Table825[[#This Row],[Site ID]]&amp;" - "&amp;Table825[[#This Row],[Site Name]]</f>
        <v>OH2 - Oakhill 2 (Bridge)</v>
      </c>
      <c r="F417" s="93" t="s">
        <v>658</v>
      </c>
      <c r="G417" t="s">
        <v>449</v>
      </c>
      <c r="H417" s="109">
        <v>45140</v>
      </c>
      <c r="I417" s="109">
        <v>45175</v>
      </c>
      <c r="J417" s="9">
        <v>840.21666666667443</v>
      </c>
      <c r="K417" s="9">
        <v>39.989063931921955</v>
      </c>
      <c r="L417" s="9">
        <v>20.871118962380979</v>
      </c>
      <c r="M417" s="9">
        <v>2.4420000000000002</v>
      </c>
    </row>
    <row r="418" spans="3:13">
      <c r="C418" t="s">
        <v>57</v>
      </c>
      <c r="D418" s="135" t="s">
        <v>58</v>
      </c>
      <c r="E418" t="str">
        <f>Table825[[#This Row],[Site ID]]&amp;" - "&amp;Table825[[#This Row],[Site Name]]</f>
        <v>OH - Oakhill (Prov)</v>
      </c>
      <c r="F418" s="93" t="s">
        <v>659</v>
      </c>
      <c r="G418" t="s">
        <v>449</v>
      </c>
      <c r="H418" s="109">
        <v>45140</v>
      </c>
      <c r="I418" s="109">
        <v>45175</v>
      </c>
      <c r="J418" s="9">
        <v>840.23333333339542</v>
      </c>
      <c r="K418" s="9">
        <v>28.951376998450673</v>
      </c>
      <c r="L418" s="9">
        <v>15.110322024243567</v>
      </c>
      <c r="M418" s="9">
        <v>1.768</v>
      </c>
    </row>
    <row r="419" spans="3:13">
      <c r="C419" t="s">
        <v>61</v>
      </c>
      <c r="D419" s="135" t="s">
        <v>62</v>
      </c>
      <c r="E419" t="str">
        <f>Table825[[#This Row],[Site ID]]&amp;" - "&amp;Table825[[#This Row],[Site Name]]</f>
        <v>PH2 - Providence Hill 2</v>
      </c>
      <c r="F419" s="93" t="s">
        <v>660</v>
      </c>
      <c r="G419" t="s">
        <v>449</v>
      </c>
      <c r="H419" s="109">
        <v>45140</v>
      </c>
      <c r="I419" s="109">
        <v>45175</v>
      </c>
      <c r="J419" s="9">
        <v>840.2333333332208</v>
      </c>
      <c r="K419" s="9">
        <v>36.402099020118335</v>
      </c>
      <c r="L419" s="9">
        <v>18.999007839310195</v>
      </c>
      <c r="M419" s="9">
        <v>2.2229999999999999</v>
      </c>
    </row>
    <row r="420" spans="3:13">
      <c r="C420" t="s">
        <v>65</v>
      </c>
      <c r="D420" s="135" t="s">
        <v>66</v>
      </c>
      <c r="E420" t="str">
        <f>Table825[[#This Row],[Site ID]]&amp;" - "&amp;Table825[[#This Row],[Site Name]]</f>
        <v>PH1 - Providence Hill 1</v>
      </c>
      <c r="F420" s="93" t="s">
        <v>661</v>
      </c>
      <c r="G420" t="s">
        <v>449</v>
      </c>
      <c r="H420" s="109">
        <v>45140</v>
      </c>
      <c r="I420" s="109">
        <v>45175</v>
      </c>
      <c r="J420" s="9">
        <v>840.23333333339542</v>
      </c>
      <c r="K420" s="9">
        <v>22.172038719401705</v>
      </c>
      <c r="L420" s="9">
        <v>11.572045260648071</v>
      </c>
      <c r="M420" s="9">
        <v>1.3540000000000001</v>
      </c>
    </row>
    <row r="421" spans="3:13">
      <c r="C421" t="s">
        <v>69</v>
      </c>
      <c r="D421" s="135" t="s">
        <v>70</v>
      </c>
      <c r="E421" t="str">
        <f>Table825[[#This Row],[Site ID]]&amp;" - "&amp;Table825[[#This Row],[Site Name]]</f>
        <v>PH3 - Providence Hill 3</v>
      </c>
      <c r="F421" s="93" t="s">
        <v>662</v>
      </c>
      <c r="G421" t="s">
        <v>449</v>
      </c>
      <c r="H421" s="109">
        <v>45140</v>
      </c>
      <c r="I421" s="109">
        <v>45175</v>
      </c>
      <c r="J421" s="9">
        <v>840.2333333332208</v>
      </c>
      <c r="K421" s="9">
        <v>26.24946681477719</v>
      </c>
      <c r="L421" s="9">
        <v>13.700139256146759</v>
      </c>
      <c r="M421" s="9">
        <v>1.603</v>
      </c>
    </row>
    <row r="422" spans="3:13">
      <c r="C422" t="s">
        <v>73</v>
      </c>
      <c r="D422" s="135" t="s">
        <v>74</v>
      </c>
      <c r="E422" t="str">
        <f>Table825[[#This Row],[Site ID]]&amp;" - "&amp;Table825[[#This Row],[Site Name]]</f>
        <v>HL2 - Hamble Lane 2 (Tesco)</v>
      </c>
      <c r="F422" s="93" t="s">
        <v>663</v>
      </c>
      <c r="G422" t="s">
        <v>449</v>
      </c>
      <c r="H422" s="109">
        <v>45140</v>
      </c>
      <c r="I422" s="109">
        <v>45175</v>
      </c>
      <c r="J422" s="9">
        <v>840.03333333326736</v>
      </c>
      <c r="K422" s="9">
        <v>31.57892782032707</v>
      </c>
      <c r="L422" s="9">
        <v>16.481695104554838</v>
      </c>
      <c r="M422" s="9">
        <v>1.9279999999999999</v>
      </c>
    </row>
    <row r="423" spans="3:13">
      <c r="C423" t="s">
        <v>77</v>
      </c>
      <c r="D423" s="135" t="s">
        <v>78</v>
      </c>
      <c r="E423" t="str">
        <f>Table825[[#This Row],[Site ID]]&amp;" - "&amp;Table825[[#This Row],[Site Name]]</f>
        <v>HL - Hamble Lane (Woodlands)</v>
      </c>
      <c r="F423" s="93" t="s">
        <v>664</v>
      </c>
      <c r="G423" t="s">
        <v>449</v>
      </c>
      <c r="H423" s="109">
        <v>45140</v>
      </c>
      <c r="I423" s="109">
        <v>45175</v>
      </c>
      <c r="J423" s="9">
        <v>839.91666666674428</v>
      </c>
      <c r="K423" s="9">
        <v>24.997996626647161</v>
      </c>
      <c r="L423" s="9">
        <v>13.046971099502695</v>
      </c>
      <c r="M423" s="9">
        <v>1.526</v>
      </c>
    </row>
    <row r="424" spans="3:13">
      <c r="C424" t="s">
        <v>81</v>
      </c>
      <c r="D424" s="135" t="s">
        <v>82</v>
      </c>
      <c r="E424" t="str">
        <f>Table825[[#This Row],[Site ID]]&amp;" - "&amp;Table825[[#This Row],[Site Name]]</f>
        <v>HCF - Hamble Corner Fruit Farm</v>
      </c>
      <c r="F424" s="93" t="s">
        <v>665</v>
      </c>
      <c r="G424" t="s">
        <v>449</v>
      </c>
      <c r="H424" s="109">
        <v>45140</v>
      </c>
      <c r="I424" s="109">
        <v>45175</v>
      </c>
      <c r="J424" s="9">
        <v>839.93333333329065</v>
      </c>
      <c r="K424" s="9">
        <v>27.356373521709461</v>
      </c>
      <c r="L424" s="9">
        <v>14.277856744107234</v>
      </c>
      <c r="M424" s="9">
        <v>1.67</v>
      </c>
    </row>
    <row r="425" spans="3:13">
      <c r="C425" t="s">
        <v>85</v>
      </c>
      <c r="D425" s="135" t="s">
        <v>86</v>
      </c>
      <c r="E425" t="str">
        <f>Table825[[#This Row],[Site ID]]&amp;" - "&amp;Table825[[#This Row],[Site Name]]</f>
        <v>HL4 - Hamble Lane 4</v>
      </c>
      <c r="F425" s="93" t="s">
        <v>666</v>
      </c>
      <c r="G425" t="s">
        <v>449</v>
      </c>
      <c r="H425" s="109">
        <v>45140</v>
      </c>
      <c r="I425" s="109">
        <v>45175</v>
      </c>
      <c r="J425" s="9">
        <v>839.88333333330229</v>
      </c>
      <c r="K425" s="9">
        <v>17.840038497411012</v>
      </c>
      <c r="L425" s="9">
        <v>9.311084810757313</v>
      </c>
      <c r="M425" s="9">
        <v>1.089</v>
      </c>
    </row>
    <row r="426" spans="3:13">
      <c r="C426" s="112" t="s">
        <v>89</v>
      </c>
      <c r="D426" s="135" t="s">
        <v>90</v>
      </c>
      <c r="E426" t="str">
        <f>Table825[[#This Row],[Site ID]]&amp;" - "&amp;Table825[[#This Row],[Site Name]]</f>
        <v>HPS - Hamble Primary School</v>
      </c>
      <c r="F426" s="93" t="s">
        <v>667</v>
      </c>
      <c r="G426" t="s">
        <v>449</v>
      </c>
      <c r="H426" s="109">
        <v>45140</v>
      </c>
      <c r="I426" s="109">
        <v>45175</v>
      </c>
      <c r="J426" s="9">
        <v>839.90000000002328</v>
      </c>
      <c r="K426" s="9">
        <v>20.067597333015282</v>
      </c>
      <c r="L426" s="9">
        <v>10.473693806375408</v>
      </c>
      <c r="M426" s="9">
        <v>1.2250000000000001</v>
      </c>
    </row>
    <row r="427" spans="3:13">
      <c r="C427" s="113" t="s">
        <v>88</v>
      </c>
      <c r="D427" s="135" t="s">
        <v>93</v>
      </c>
      <c r="E427" t="str">
        <f>Table825[[#This Row],[Site ID]]&amp;" - "&amp;Table825[[#This Row],[Site Name]]</f>
        <v>HPO - Hound Parish Office</v>
      </c>
      <c r="F427" s="93" t="s">
        <v>668</v>
      </c>
      <c r="G427" t="s">
        <v>449</v>
      </c>
      <c r="H427" s="109">
        <v>45140</v>
      </c>
      <c r="I427" s="109">
        <v>45175</v>
      </c>
      <c r="J427" s="9">
        <v>839.88333333330229</v>
      </c>
      <c r="K427" s="9">
        <v>15.743137737384743</v>
      </c>
      <c r="L427" s="9">
        <v>8.2166689652321203</v>
      </c>
      <c r="M427" s="9">
        <v>0.96099999999999997</v>
      </c>
    </row>
    <row r="428" spans="3:13">
      <c r="C428" s="112" t="s">
        <v>92</v>
      </c>
      <c r="D428" s="135" t="s">
        <v>97</v>
      </c>
      <c r="E428" t="str">
        <f>Table825[[#This Row],[Site ID]]&amp;" - "&amp;Table825[[#This Row],[Site Name]]</f>
        <v>SWA - Swaythling road</v>
      </c>
      <c r="F428" s="93" t="s">
        <v>669</v>
      </c>
      <c r="G428" t="s">
        <v>449</v>
      </c>
      <c r="H428" s="109">
        <v>45140</v>
      </c>
      <c r="I428" s="109">
        <v>45175</v>
      </c>
      <c r="J428" s="9">
        <v>839.75000000005821</v>
      </c>
      <c r="K428" s="9">
        <v>23.00403215242472</v>
      </c>
      <c r="L428" s="9">
        <v>12.006279829031692</v>
      </c>
      <c r="M428" s="9">
        <v>1.4039999999999999</v>
      </c>
    </row>
    <row r="429" spans="3:13">
      <c r="C429" s="113" t="s">
        <v>96</v>
      </c>
      <c r="D429" s="135" t="s">
        <v>26</v>
      </c>
      <c r="E429" t="str">
        <f>Table825[[#This Row],[Site ID]]&amp;" - "&amp;Table825[[#This Row],[Site Name]]</f>
        <v>AL - Allington Lane</v>
      </c>
      <c r="F429" s="93" t="s">
        <v>670</v>
      </c>
      <c r="G429" t="s">
        <v>449</v>
      </c>
      <c r="H429" s="109">
        <v>45140</v>
      </c>
      <c r="I429" s="109">
        <v>45175</v>
      </c>
      <c r="J429" s="9">
        <v>839.73333333333721</v>
      </c>
      <c r="K429" s="9">
        <v>21.218527707208537</v>
      </c>
      <c r="L429" s="9">
        <v>11.074388156163121</v>
      </c>
      <c r="M429" s="9">
        <v>1.2949999999999999</v>
      </c>
    </row>
    <row r="430" spans="3:13">
      <c r="C430" s="112" t="s">
        <v>99</v>
      </c>
      <c r="D430" s="135" t="s">
        <v>102</v>
      </c>
      <c r="E430" t="str">
        <f>Table825[[#This Row],[Site ID]]&amp;" - "&amp;Table825[[#This Row],[Site Name]]</f>
        <v>JW - Jukes Walk</v>
      </c>
      <c r="F430" s="93" t="s">
        <v>671</v>
      </c>
      <c r="G430" t="s">
        <v>449</v>
      </c>
      <c r="H430" s="109">
        <v>45140</v>
      </c>
      <c r="I430" s="109">
        <v>45175</v>
      </c>
      <c r="J430" s="9">
        <v>839.70000000006985</v>
      </c>
      <c r="K430" s="9">
        <v>16.205372156721292</v>
      </c>
      <c r="L430" s="9">
        <v>8.4579186621718652</v>
      </c>
      <c r="M430" s="9">
        <v>0.98899999999999999</v>
      </c>
    </row>
    <row r="431" spans="3:13">
      <c r="C431" s="113" t="s">
        <v>101</v>
      </c>
      <c r="D431" s="135" t="s">
        <v>46</v>
      </c>
      <c r="E431" t="str">
        <f>Table825[[#This Row],[Site ID]]&amp;" - "&amp;Table825[[#This Row],[Site Name]]</f>
        <v>BOT - Botley Road</v>
      </c>
      <c r="F431" s="93" t="s">
        <v>672</v>
      </c>
      <c r="G431" t="s">
        <v>449</v>
      </c>
      <c r="H431" s="109">
        <v>45140</v>
      </c>
      <c r="I431" s="109">
        <v>45175</v>
      </c>
      <c r="J431" s="9">
        <v>839.6166666666395</v>
      </c>
      <c r="K431" s="9">
        <v>24.023694146138894</v>
      </c>
      <c r="L431" s="9">
        <v>12.53846249798481</v>
      </c>
      <c r="M431" s="9">
        <v>1.466</v>
      </c>
    </row>
    <row r="432" spans="3:13">
      <c r="C432" t="s">
        <v>104</v>
      </c>
      <c r="D432" s="135" t="s">
        <v>107</v>
      </c>
      <c r="E432" t="str">
        <f>Table825[[#This Row],[Site ID]]&amp;" - "&amp;Table825[[#This Row],[Site Name]]</f>
        <v>WYV - Wyvern School</v>
      </c>
      <c r="F432" s="93" t="s">
        <v>673</v>
      </c>
      <c r="G432" t="s">
        <v>449</v>
      </c>
      <c r="H432" s="109">
        <v>45140</v>
      </c>
      <c r="I432" s="109">
        <v>45175</v>
      </c>
      <c r="J432" s="9">
        <v>839.6166666666395</v>
      </c>
      <c r="K432" s="9">
        <v>20.729858864164871</v>
      </c>
      <c r="L432" s="9">
        <v>10.819341787142418</v>
      </c>
      <c r="M432" s="9">
        <v>1.2649999999999999</v>
      </c>
    </row>
    <row r="433" spans="3:13">
      <c r="C433" t="s">
        <v>106</v>
      </c>
      <c r="D433" s="135" t="s">
        <v>84</v>
      </c>
      <c r="E433" t="str">
        <f>Table825[[#This Row],[Site ID]]&amp;" - "&amp;Table825[[#This Row],[Site Name]]</f>
        <v>FORSL - Fair Oak Road/Sandy Lane</v>
      </c>
      <c r="F433" s="93" t="s">
        <v>674</v>
      </c>
      <c r="G433" t="s">
        <v>449</v>
      </c>
      <c r="H433" s="109">
        <v>45140</v>
      </c>
      <c r="I433" s="109">
        <v>45175</v>
      </c>
      <c r="J433" s="9">
        <v>839.53333333338378</v>
      </c>
      <c r="K433" s="9">
        <v>25.173299452075039</v>
      </c>
      <c r="L433" s="9">
        <v>13.138465267262546</v>
      </c>
      <c r="M433" s="9">
        <v>1.536</v>
      </c>
    </row>
    <row r="434" spans="3:13">
      <c r="C434" t="s">
        <v>109</v>
      </c>
      <c r="D434" s="135" t="s">
        <v>80</v>
      </c>
      <c r="E434" t="str">
        <f>Table825[[#This Row],[Site ID]]&amp;" - "&amp;Table825[[#This Row],[Site Name]]</f>
        <v>FOR - Fair Oak Road</v>
      </c>
      <c r="F434" s="93" t="s">
        <v>675</v>
      </c>
      <c r="G434" t="s">
        <v>449</v>
      </c>
      <c r="H434" s="109">
        <v>45140</v>
      </c>
      <c r="I434" s="109">
        <v>45175</v>
      </c>
      <c r="J434" s="9">
        <v>839.55000000010477</v>
      </c>
      <c r="K434" s="9">
        <v>29.646871538320401</v>
      </c>
      <c r="L434" s="9">
        <v>15.473314999123383</v>
      </c>
      <c r="M434" s="9">
        <v>1.8089999999999999</v>
      </c>
    </row>
    <row r="435" spans="3:13">
      <c r="C435" s="113" t="s">
        <v>111</v>
      </c>
      <c r="D435" s="135" t="s">
        <v>49</v>
      </c>
      <c r="E435" t="str">
        <f>Table825[[#This Row],[Site ID]]&amp;" - "&amp;Table825[[#This Row],[Site Name]]</f>
        <v>BR - Bishopstoke Road</v>
      </c>
      <c r="F435" s="93" t="s">
        <v>676</v>
      </c>
      <c r="G435" t="s">
        <v>449</v>
      </c>
      <c r="H435" s="109">
        <v>45140</v>
      </c>
      <c r="I435" s="109">
        <v>45175</v>
      </c>
      <c r="J435" s="9">
        <v>839.51666666666279</v>
      </c>
      <c r="K435" s="9">
        <v>27.402729348236214</v>
      </c>
      <c r="L435" s="9">
        <v>14.30205080805648</v>
      </c>
      <c r="M435" s="9">
        <v>1.6719999999999999</v>
      </c>
    </row>
    <row r="436" spans="3:13">
      <c r="C436" s="112" t="s">
        <v>113</v>
      </c>
      <c r="D436" s="135" t="s">
        <v>52</v>
      </c>
      <c r="E436" t="str">
        <f>Table825[[#This Row],[Site ID]]&amp;" - "&amp;Table825[[#This Row],[Site Name]]</f>
        <v>BR2 - Bishopstoke Road 2</v>
      </c>
      <c r="F436" s="93" t="s">
        <v>677</v>
      </c>
      <c r="G436" t="s">
        <v>449</v>
      </c>
      <c r="H436" s="109">
        <v>45140</v>
      </c>
      <c r="I436" s="109">
        <v>45175</v>
      </c>
      <c r="J436" s="9">
        <v>839.46666666667443</v>
      </c>
      <c r="K436" s="9">
        <v>24.781934561626201</v>
      </c>
      <c r="L436" s="9">
        <v>12.934203842184866</v>
      </c>
      <c r="M436" s="9">
        <v>1.512</v>
      </c>
    </row>
    <row r="437" spans="3:13">
      <c r="C437" s="113" t="s">
        <v>115</v>
      </c>
      <c r="D437" s="135" t="s">
        <v>118</v>
      </c>
      <c r="E437" t="str">
        <f>Table825[[#This Row],[Site ID]]&amp;" - "&amp;Table825[[#This Row],[Site Name]]</f>
        <v>TWY - Twyford Road</v>
      </c>
      <c r="F437" s="93" t="s">
        <v>678</v>
      </c>
      <c r="G437" t="s">
        <v>449</v>
      </c>
      <c r="H437" s="109">
        <v>45140</v>
      </c>
      <c r="I437" s="109">
        <v>45175</v>
      </c>
      <c r="J437" s="9">
        <v>839.48333333339542</v>
      </c>
      <c r="K437" s="9">
        <v>20.618422442373745</v>
      </c>
      <c r="L437" s="9">
        <v>10.76118081543515</v>
      </c>
      <c r="M437" s="9">
        <v>1.258</v>
      </c>
    </row>
    <row r="438" spans="3:13">
      <c r="C438" s="112" t="s">
        <v>117</v>
      </c>
      <c r="D438" s="135" t="s">
        <v>122</v>
      </c>
      <c r="E438" t="str">
        <f>Table825[[#This Row],[Site ID]]&amp;" - "&amp;Table825[[#This Row],[Site Name]]</f>
        <v>MS - Mill Street</v>
      </c>
      <c r="F438" s="93" t="s">
        <v>679</v>
      </c>
      <c r="G438" t="s">
        <v>449</v>
      </c>
      <c r="H438" s="109">
        <v>45140</v>
      </c>
      <c r="I438" s="109">
        <v>45175</v>
      </c>
      <c r="J438" s="9">
        <v>839.49999999994179</v>
      </c>
      <c r="K438" s="9">
        <v>22.568365693866962</v>
      </c>
      <c r="L438" s="9">
        <v>11.778896499930566</v>
      </c>
      <c r="M438" s="9">
        <v>1.377</v>
      </c>
    </row>
    <row r="439" spans="3:13">
      <c r="C439" s="112" t="s">
        <v>121</v>
      </c>
      <c r="D439" s="135" t="s">
        <v>72</v>
      </c>
      <c r="E439" t="str">
        <f>Table825[[#This Row],[Site ID]]&amp;" - "&amp;Table825[[#This Row],[Site Name]]</f>
        <v>CR4 - Campbell Road 4</v>
      </c>
      <c r="F439" s="93" t="s">
        <v>680</v>
      </c>
      <c r="G439" t="s">
        <v>449</v>
      </c>
      <c r="H439" s="109">
        <v>45140</v>
      </c>
      <c r="I439" s="109">
        <v>45175</v>
      </c>
      <c r="J439" s="9">
        <v>839.46666666667443</v>
      </c>
      <c r="K439" s="9">
        <v>18.733962436467426</v>
      </c>
      <c r="L439" s="9">
        <v>9.7776421902230819</v>
      </c>
      <c r="M439" s="9">
        <v>1.143</v>
      </c>
    </row>
    <row r="440" spans="3:13">
      <c r="C440" s="112" t="s">
        <v>129</v>
      </c>
      <c r="D440" s="135" t="s">
        <v>68</v>
      </c>
      <c r="E440" t="str">
        <f>Table825[[#This Row],[Site ID]]&amp;" - "&amp;Table825[[#This Row],[Site Name]]</f>
        <v>CR3 - Campbell Road 3</v>
      </c>
      <c r="F440" s="93" t="s">
        <v>681</v>
      </c>
      <c r="G440" t="s">
        <v>449</v>
      </c>
      <c r="H440" s="109">
        <v>45140</v>
      </c>
      <c r="I440" s="109">
        <v>45175</v>
      </c>
      <c r="J440" s="9">
        <v>839.4833333332208</v>
      </c>
      <c r="K440" s="9">
        <v>13.226603267884798</v>
      </c>
      <c r="L440" s="9">
        <v>6.9032376137185798</v>
      </c>
      <c r="M440" s="9">
        <v>0.80700000000000005</v>
      </c>
    </row>
    <row r="441" spans="3:13">
      <c r="C441" s="112" t="s">
        <v>125</v>
      </c>
      <c r="D441" s="135" t="s">
        <v>64</v>
      </c>
      <c r="E441" t="str">
        <f>Table825[[#This Row],[Site ID]]&amp;" - "&amp;Table825[[#This Row],[Site Name]]</f>
        <v>CR - Campbell Road</v>
      </c>
      <c r="F441" s="93" t="s">
        <v>682</v>
      </c>
      <c r="G441" t="s">
        <v>449</v>
      </c>
      <c r="H441" s="109">
        <v>45140</v>
      </c>
      <c r="I441" s="109">
        <v>45175</v>
      </c>
      <c r="J441" s="9">
        <v>839.44999999995343</v>
      </c>
      <c r="K441" s="9">
        <v>29.191469414499206</v>
      </c>
      <c r="L441" s="9">
        <v>15.235631218423386</v>
      </c>
      <c r="M441" s="9">
        <v>1.7809999999999999</v>
      </c>
    </row>
    <row r="442" spans="3:13">
      <c r="C442" s="112" t="s">
        <v>128</v>
      </c>
      <c r="D442" s="135" t="s">
        <v>135</v>
      </c>
      <c r="E442" t="str">
        <f>Table825[[#This Row],[Site ID]]&amp;" - "&amp;Table825[[#This Row],[Site Name]]</f>
        <v>SRAN(A) - Southampton Road Analyser (A)</v>
      </c>
      <c r="F442" s="93" t="s">
        <v>683</v>
      </c>
      <c r="G442" t="s">
        <v>449</v>
      </c>
      <c r="H442" s="109">
        <v>45140</v>
      </c>
      <c r="I442" s="109">
        <v>45175</v>
      </c>
      <c r="J442" s="9">
        <v>839.45000000012806</v>
      </c>
      <c r="K442" s="9">
        <v>27.027924236102852</v>
      </c>
      <c r="L442" s="9">
        <v>14.106432273540111</v>
      </c>
      <c r="M442" s="9">
        <v>1.649</v>
      </c>
    </row>
    <row r="443" spans="3:13">
      <c r="C443" s="113" t="s">
        <v>131</v>
      </c>
      <c r="D443" s="135" t="s">
        <v>138</v>
      </c>
      <c r="E443" t="str">
        <f>Table825[[#This Row],[Site ID]]&amp;" - "&amp;Table825[[#This Row],[Site Name]]</f>
        <v>SRAN(B) - Southampton Road Analyser (B)</v>
      </c>
      <c r="F443" s="93" t="s">
        <v>684</v>
      </c>
      <c r="G443" t="s">
        <v>449</v>
      </c>
      <c r="H443" s="109">
        <v>45140</v>
      </c>
      <c r="I443" s="109">
        <v>45175</v>
      </c>
      <c r="J443" s="9">
        <v>839.44999999995343</v>
      </c>
      <c r="K443" s="9">
        <v>27.011533742332784</v>
      </c>
      <c r="L443" s="9">
        <v>14.097877736081829</v>
      </c>
      <c r="M443" s="9">
        <v>1.6479999999999999</v>
      </c>
    </row>
    <row r="444" spans="3:13">
      <c r="C444" s="112" t="s">
        <v>134</v>
      </c>
      <c r="D444" s="135" t="s">
        <v>141</v>
      </c>
      <c r="E444" t="str">
        <f>Table825[[#This Row],[Site ID]]&amp;" - "&amp;Table825[[#This Row],[Site Name]]</f>
        <v>SRAN(C) - Southampton Road Analyser (C)</v>
      </c>
      <c r="F444" s="93" t="s">
        <v>685</v>
      </c>
      <c r="G444" t="s">
        <v>449</v>
      </c>
      <c r="H444" s="109">
        <v>45140</v>
      </c>
      <c r="I444" s="109">
        <v>45175</v>
      </c>
      <c r="J444" s="9">
        <v>839.44999999995343</v>
      </c>
      <c r="K444" s="9">
        <v>27.79827744356578</v>
      </c>
      <c r="L444" s="9">
        <v>14.508495534220136</v>
      </c>
      <c r="M444" s="9">
        <v>1.696</v>
      </c>
    </row>
    <row r="445" spans="3:13">
      <c r="C445" s="113" t="s">
        <v>137</v>
      </c>
      <c r="D445" s="135" t="s">
        <v>56</v>
      </c>
      <c r="E445" t="str">
        <f>Table825[[#This Row],[Site ID]]&amp;" - "&amp;Table825[[#This Row],[Site Name]]</f>
        <v>CA - Chestnut Avenue</v>
      </c>
      <c r="F445" s="93" t="s">
        <v>686</v>
      </c>
      <c r="G445" t="s">
        <v>449</v>
      </c>
      <c r="H445" s="109">
        <v>45140</v>
      </c>
      <c r="I445" s="109">
        <v>45175</v>
      </c>
      <c r="J445" s="9">
        <v>839.56666666665114</v>
      </c>
      <c r="K445" s="9">
        <v>16.207945765673067</v>
      </c>
      <c r="L445" s="9">
        <v>8.459261881875296</v>
      </c>
      <c r="M445" s="9">
        <v>0.98899999999999999</v>
      </c>
    </row>
    <row r="446" spans="3:13">
      <c r="C446" s="112" t="s">
        <v>148</v>
      </c>
      <c r="D446" s="135" t="s">
        <v>149</v>
      </c>
      <c r="E446" t="str">
        <f>Table825[[#This Row],[Site ID]]&amp;" - "&amp;Table825[[#This Row],[Site Name]]</f>
        <v>SR1 - Southampton Road 1</v>
      </c>
      <c r="F446" s="93" t="s">
        <v>687</v>
      </c>
      <c r="G446" t="s">
        <v>449</v>
      </c>
      <c r="H446" s="109">
        <v>45140</v>
      </c>
      <c r="I446" s="109">
        <v>45175</v>
      </c>
      <c r="J446" s="9">
        <v>839.56666666665114</v>
      </c>
      <c r="K446" s="9">
        <v>32.350338666773141</v>
      </c>
      <c r="L446" s="9">
        <v>16.884310368879511</v>
      </c>
      <c r="M446" s="9">
        <v>1.974</v>
      </c>
    </row>
    <row r="447" spans="3:13">
      <c r="C447" s="113" t="s">
        <v>140</v>
      </c>
      <c r="D447" s="135" t="s">
        <v>152</v>
      </c>
      <c r="E447" t="str">
        <f>Table825[[#This Row],[Site ID]]&amp;" - "&amp;Table825[[#This Row],[Site Name]]</f>
        <v>SR2 - Southampton Road 2</v>
      </c>
      <c r="F447" s="93" t="s">
        <v>688</v>
      </c>
      <c r="G447" t="s">
        <v>449</v>
      </c>
      <c r="H447" s="109">
        <v>45140</v>
      </c>
      <c r="I447" s="109">
        <v>45175</v>
      </c>
      <c r="J447" s="9">
        <v>839.25</v>
      </c>
      <c r="K447" s="9">
        <v>34.608577896931791</v>
      </c>
      <c r="L447" s="9">
        <v>18.062932096519724</v>
      </c>
      <c r="M447" s="9">
        <v>2.1110000000000002</v>
      </c>
    </row>
    <row r="448" spans="3:13">
      <c r="C448" s="112" t="s">
        <v>144</v>
      </c>
      <c r="D448" s="135" t="s">
        <v>156</v>
      </c>
      <c r="E448" t="str">
        <f>Table825[[#This Row],[Site ID]]&amp;" - "&amp;Table825[[#This Row],[Site Name]]</f>
        <v>TP(A) - The Point (A)</v>
      </c>
      <c r="F448" s="93" t="s">
        <v>689</v>
      </c>
      <c r="G448" t="s">
        <v>449</v>
      </c>
      <c r="H448" s="109">
        <v>45140</v>
      </c>
      <c r="I448" s="109">
        <v>45175</v>
      </c>
      <c r="J448" s="9">
        <v>839.34999999997672</v>
      </c>
      <c r="K448" s="9">
        <v>19.162770000596232</v>
      </c>
      <c r="L448" s="9">
        <v>10.001445720561708</v>
      </c>
      <c r="M448" s="9">
        <v>1.169</v>
      </c>
    </row>
    <row r="449" spans="1:13">
      <c r="C449" s="113" t="s">
        <v>147</v>
      </c>
      <c r="D449" s="135" t="s">
        <v>159</v>
      </c>
      <c r="E449" t="str">
        <f>Table825[[#This Row],[Site ID]]&amp;" - "&amp;Table825[[#This Row],[Site Name]]</f>
        <v>TP(B) - The Point (B)</v>
      </c>
      <c r="F449" s="93" t="s">
        <v>690</v>
      </c>
      <c r="G449" t="s">
        <v>449</v>
      </c>
      <c r="H449" s="109">
        <v>45140</v>
      </c>
      <c r="I449" s="109">
        <v>45175</v>
      </c>
      <c r="J449" s="9">
        <v>839.34999999997672</v>
      </c>
      <c r="K449" s="9">
        <v>19.359479359028356</v>
      </c>
      <c r="L449" s="9">
        <v>10.104112400327953</v>
      </c>
      <c r="M449" s="9">
        <v>1.181</v>
      </c>
    </row>
    <row r="450" spans="1:13">
      <c r="C450" s="112" t="s">
        <v>151</v>
      </c>
      <c r="D450" s="135" t="s">
        <v>162</v>
      </c>
      <c r="E450" t="str">
        <f>Table825[[#This Row],[Site ID]]&amp;" - "&amp;Table825[[#This Row],[Site Name]]</f>
        <v>TP(C) - The Point (C)</v>
      </c>
      <c r="F450" s="93" t="s">
        <v>691</v>
      </c>
      <c r="G450" t="s">
        <v>449</v>
      </c>
      <c r="H450" s="109">
        <v>45140</v>
      </c>
      <c r="I450" s="109">
        <v>45175</v>
      </c>
      <c r="J450" s="9">
        <v>839.34999999997672</v>
      </c>
      <c r="K450" s="9">
        <v>19.261124679812294</v>
      </c>
      <c r="L450" s="9">
        <v>10.052779060444831</v>
      </c>
      <c r="M450" s="9">
        <v>1.175</v>
      </c>
    </row>
    <row r="451" spans="1:13">
      <c r="C451" s="113" t="s">
        <v>155</v>
      </c>
      <c r="D451" s="135" t="s">
        <v>124</v>
      </c>
      <c r="E451" t="str">
        <f>Table825[[#This Row],[Site ID]]&amp;" - "&amp;Table825[[#This Row],[Site Name]]</f>
        <v>LRPR - leigh road/pluto Road</v>
      </c>
      <c r="F451" s="93" t="s">
        <v>692</v>
      </c>
      <c r="G451" t="s">
        <v>449</v>
      </c>
      <c r="H451" s="109">
        <v>45140</v>
      </c>
      <c r="I451" s="109">
        <v>45175</v>
      </c>
      <c r="J451" s="9">
        <v>839.36666666669771</v>
      </c>
      <c r="K451" s="9">
        <v>20.998307056907208</v>
      </c>
      <c r="L451" s="9">
        <v>10.959450447237582</v>
      </c>
      <c r="M451" s="9">
        <v>1.2809999999999999</v>
      </c>
    </row>
    <row r="452" spans="1:13">
      <c r="C452" s="112" t="s">
        <v>158</v>
      </c>
      <c r="D452" s="135" t="s">
        <v>143</v>
      </c>
      <c r="E452" t="str">
        <f>Table825[[#This Row],[Site ID]]&amp;" - "&amp;Table825[[#This Row],[Site Name]]</f>
        <v>OX - Oxburgh Close</v>
      </c>
      <c r="F452" s="93" t="s">
        <v>693</v>
      </c>
      <c r="G452" t="s">
        <v>449</v>
      </c>
      <c r="H452" s="109">
        <v>45140</v>
      </c>
      <c r="I452" s="109">
        <v>45175</v>
      </c>
      <c r="J452" s="9">
        <v>839.33333333325572</v>
      </c>
      <c r="K452" s="9">
        <v>12.24540071485419</v>
      </c>
      <c r="L452" s="9">
        <v>6.3911277217401832</v>
      </c>
      <c r="M452" s="9">
        <v>0.747</v>
      </c>
    </row>
    <row r="453" spans="1:13">
      <c r="C453" s="113" t="s">
        <v>161</v>
      </c>
      <c r="D453" s="135" t="s">
        <v>95</v>
      </c>
      <c r="E453" t="str">
        <f>Table825[[#This Row],[Site ID]]&amp;" - "&amp;Table825[[#This Row],[Site Name]]</f>
        <v>HG - Hadleigh Gardens</v>
      </c>
      <c r="F453" s="93" t="s">
        <v>694</v>
      </c>
      <c r="G453" t="s">
        <v>449</v>
      </c>
      <c r="H453" s="109">
        <v>45140</v>
      </c>
      <c r="I453" s="109">
        <v>45175</v>
      </c>
      <c r="J453" s="9">
        <v>839.36666666669771</v>
      </c>
      <c r="K453" s="9">
        <v>12.244914419601628</v>
      </c>
      <c r="L453" s="9">
        <v>6.3908739141970923</v>
      </c>
      <c r="M453" s="9">
        <v>0.747</v>
      </c>
    </row>
    <row r="454" spans="1:13">
      <c r="C454" s="112" t="s">
        <v>164</v>
      </c>
      <c r="D454" s="135" t="s">
        <v>175</v>
      </c>
      <c r="E454" t="str">
        <f>Table825[[#This Row],[Site ID]]&amp;" - "&amp;Table825[[#This Row],[Site Name]]</f>
        <v>WA - Woodside Avenue</v>
      </c>
      <c r="F454" s="93" t="s">
        <v>695</v>
      </c>
      <c r="G454" t="s">
        <v>449</v>
      </c>
      <c r="H454" s="109">
        <v>45140</v>
      </c>
      <c r="I454" s="109">
        <v>45175</v>
      </c>
      <c r="J454" s="9">
        <v>839.31666666670935</v>
      </c>
      <c r="K454" s="9">
        <v>24.622432534401735</v>
      </c>
      <c r="L454" s="9">
        <v>12.850956437579194</v>
      </c>
      <c r="M454" s="9">
        <v>1.502</v>
      </c>
    </row>
    <row r="455" spans="1:13">
      <c r="C455" s="113" t="s">
        <v>168</v>
      </c>
      <c r="D455" s="135" t="s">
        <v>42</v>
      </c>
      <c r="E455" t="str">
        <f>Table825[[#This Row],[Site ID]]&amp;" - "&amp;Table825[[#This Row],[Site Name]]</f>
        <v>BEL - Belmont Road</v>
      </c>
      <c r="F455" s="93" t="s">
        <v>696</v>
      </c>
      <c r="G455" t="s">
        <v>449</v>
      </c>
      <c r="H455" s="109">
        <v>45140</v>
      </c>
      <c r="I455" s="109">
        <v>45175</v>
      </c>
      <c r="J455" s="9">
        <v>839.31666666670935</v>
      </c>
      <c r="K455" s="9">
        <v>16.983249071664581</v>
      </c>
      <c r="L455" s="9">
        <v>8.8639087012863165</v>
      </c>
      <c r="M455" s="9">
        <v>1.036</v>
      </c>
    </row>
    <row r="456" spans="1:13">
      <c r="C456" s="112" t="s">
        <v>171</v>
      </c>
      <c r="D456" s="135" t="s">
        <v>120</v>
      </c>
      <c r="E456" t="str">
        <f>Table825[[#This Row],[Site ID]]&amp;" - "&amp;Table825[[#This Row],[Site Name]]</f>
        <v>LR13 - Leigh Road/J13</v>
      </c>
      <c r="F456" s="93" t="s">
        <v>697</v>
      </c>
      <c r="G456" t="s">
        <v>449</v>
      </c>
      <c r="H456" s="109">
        <v>45140</v>
      </c>
      <c r="I456" s="109">
        <v>45175</v>
      </c>
      <c r="J456" s="9">
        <v>839.29999999998836</v>
      </c>
      <c r="K456" s="9">
        <v>33.098321220064804</v>
      </c>
      <c r="L456" s="9">
        <v>17.274697922789564</v>
      </c>
      <c r="M456" s="9">
        <v>2.0190000000000001</v>
      </c>
    </row>
    <row r="457" spans="1:13">
      <c r="C457" s="113" t="s">
        <v>174</v>
      </c>
      <c r="D457" s="135" t="s">
        <v>167</v>
      </c>
      <c r="E457" t="str">
        <f>Table825[[#This Row],[Site ID]]&amp;" - "&amp;Table825[[#This Row],[Site Name]]</f>
        <v>SC(A) - Steele Close (A)</v>
      </c>
      <c r="F457" s="93" t="s">
        <v>698</v>
      </c>
      <c r="G457" t="s">
        <v>449</v>
      </c>
      <c r="H457" s="109">
        <v>45140</v>
      </c>
      <c r="I457" s="109">
        <v>45175</v>
      </c>
      <c r="J457" s="9">
        <v>839.28333333344199</v>
      </c>
      <c r="K457" s="9">
        <v>16.918348591057644</v>
      </c>
      <c r="L457" s="9">
        <v>8.8300357990906289</v>
      </c>
      <c r="M457" s="9">
        <v>1.032</v>
      </c>
    </row>
    <row r="458" spans="1:13">
      <c r="C458" s="112" t="s">
        <v>177</v>
      </c>
      <c r="D458" s="135" t="s">
        <v>170</v>
      </c>
      <c r="E458" t="str">
        <f>Table825[[#This Row],[Site ID]]&amp;" - "&amp;Table825[[#This Row],[Site Name]]</f>
        <v>SC(B) - Steele Close (B)</v>
      </c>
      <c r="F458" s="93" t="s">
        <v>699</v>
      </c>
      <c r="G458" t="s">
        <v>449</v>
      </c>
      <c r="H458" s="109">
        <v>45140</v>
      </c>
      <c r="I458" s="109">
        <v>45175</v>
      </c>
      <c r="J458" s="9">
        <v>839.28333333326736</v>
      </c>
      <c r="K458" s="9">
        <v>17.639673530990127</v>
      </c>
      <c r="L458" s="9">
        <v>9.2065101936274143</v>
      </c>
      <c r="M458" s="9">
        <v>1.0760000000000001</v>
      </c>
    </row>
    <row r="459" spans="1:13">
      <c r="C459" s="113" t="s">
        <v>179</v>
      </c>
      <c r="D459" s="135" t="s">
        <v>173</v>
      </c>
      <c r="E459" t="str">
        <f>Table825[[#This Row],[Site ID]]&amp;" - "&amp;Table825[[#This Row],[Site Name]]</f>
        <v>SC(C) - Steele Close (C)</v>
      </c>
      <c r="F459" s="93" t="s">
        <v>700</v>
      </c>
      <c r="G459" t="s">
        <v>449</v>
      </c>
      <c r="H459" s="109">
        <v>45140</v>
      </c>
      <c r="I459" s="109">
        <v>45175</v>
      </c>
      <c r="J459" s="9">
        <v>839.28333333326736</v>
      </c>
      <c r="K459" s="9">
        <v>16.574079869731428</v>
      </c>
      <c r="L459" s="9">
        <v>8.6503548380644197</v>
      </c>
      <c r="M459" s="9">
        <v>1.0109999999999999</v>
      </c>
    </row>
    <row r="460" spans="1:13">
      <c r="C460" s="112" t="s">
        <v>182</v>
      </c>
      <c r="D460" s="135" t="s">
        <v>127</v>
      </c>
      <c r="E460" t="str">
        <f>Table825[[#This Row],[Site ID]]&amp;" - "&amp;Table825[[#This Row],[Site Name]]</f>
        <v>MC - Medina Close</v>
      </c>
      <c r="F460" s="93" t="s">
        <v>701</v>
      </c>
      <c r="G460" t="s">
        <v>449</v>
      </c>
      <c r="H460" s="109">
        <v>45140</v>
      </c>
      <c r="I460" s="109">
        <v>45175</v>
      </c>
      <c r="J460" s="9">
        <v>839.28333333344199</v>
      </c>
      <c r="K460" s="9">
        <v>17.508523541908492</v>
      </c>
      <c r="L460" s="9">
        <v>9.1380603037100698</v>
      </c>
      <c r="M460" s="9">
        <v>1.0680000000000001</v>
      </c>
    </row>
    <row r="461" spans="1:13">
      <c r="C461" s="113" t="s">
        <v>184</v>
      </c>
      <c r="D461" s="135" t="s">
        <v>154</v>
      </c>
      <c r="E461" t="str">
        <f>Table825[[#This Row],[Site ID]]&amp;" - "&amp;Table825[[#This Row],[Site Name]]</f>
        <v>PC(A) - Porteous Crescent (A)</v>
      </c>
      <c r="F461" s="93" t="s">
        <v>702</v>
      </c>
      <c r="G461" t="s">
        <v>449</v>
      </c>
      <c r="H461" s="109">
        <v>45140</v>
      </c>
      <c r="I461" s="109">
        <v>45175</v>
      </c>
      <c r="J461" s="9">
        <v>839.25</v>
      </c>
      <c r="K461" s="9">
        <v>17.607585344057195</v>
      </c>
      <c r="L461" s="9">
        <v>9.1897627056665954</v>
      </c>
      <c r="M461" s="9">
        <v>1.0740000000000001</v>
      </c>
    </row>
    <row r="462" spans="1:13">
      <c r="C462" s="112" t="s">
        <v>186</v>
      </c>
      <c r="D462" s="135" t="s">
        <v>133</v>
      </c>
      <c r="E462" t="str">
        <f>Table825[[#This Row],[Site ID]]&amp;" - "&amp;Table825[[#This Row],[Site Name]]</f>
        <v>NH - Nuffield Hospital</v>
      </c>
      <c r="F462" s="93" t="s">
        <v>703</v>
      </c>
      <c r="G462" t="s">
        <v>449</v>
      </c>
      <c r="H462" s="109">
        <v>45140</v>
      </c>
      <c r="I462" s="109">
        <v>45175</v>
      </c>
      <c r="J462" s="9">
        <v>839.18333333329065</v>
      </c>
      <c r="K462" s="9">
        <v>15.510334253540936</v>
      </c>
      <c r="L462" s="9">
        <v>8.0951640154180247</v>
      </c>
      <c r="M462" s="9">
        <v>0.94599999999999995</v>
      </c>
    </row>
    <row r="463" spans="1:13">
      <c r="A463" s="112" t="s">
        <v>195</v>
      </c>
      <c r="C463" s="113" t="s">
        <v>189</v>
      </c>
      <c r="D463" s="135" t="s">
        <v>30</v>
      </c>
      <c r="E463" t="str">
        <f>Table825[[#This Row],[Site ID]]&amp;" - "&amp;Table825[[#This Row],[Site Name]]</f>
        <v>AR - Ashdown Road</v>
      </c>
      <c r="F463" s="93" t="s">
        <v>704</v>
      </c>
      <c r="G463" t="s">
        <v>449</v>
      </c>
      <c r="H463" s="109">
        <v>45140</v>
      </c>
      <c r="I463" s="109">
        <v>45175</v>
      </c>
      <c r="J463" s="9">
        <v>839.18333333329065</v>
      </c>
      <c r="K463" s="9">
        <v>5.7384957597667308</v>
      </c>
      <c r="L463" s="9">
        <v>2.9950395405880643</v>
      </c>
      <c r="M463" s="9">
        <v>0.35</v>
      </c>
    </row>
    <row r="464" spans="1:13">
      <c r="C464" s="112" t="s">
        <v>191</v>
      </c>
      <c r="D464" s="135" t="s">
        <v>60</v>
      </c>
      <c r="E464" t="str">
        <f>Table825[[#This Row],[Site ID]]&amp;" - "&amp;Table825[[#This Row],[Site Name]]</f>
        <v>CC - Chestnut Close</v>
      </c>
      <c r="F464" s="93" t="s">
        <v>705</v>
      </c>
      <c r="G464" t="s">
        <v>449</v>
      </c>
      <c r="H464" s="109">
        <v>45140</v>
      </c>
      <c r="I464" s="109">
        <v>45175</v>
      </c>
      <c r="J464" s="9">
        <v>839.16666666674428</v>
      </c>
      <c r="K464" s="9">
        <v>23.298755511417905</v>
      </c>
      <c r="L464" s="9">
        <v>12.160102041449846</v>
      </c>
      <c r="M464" s="9">
        <v>1.421</v>
      </c>
    </row>
    <row r="465" spans="3:13">
      <c r="C465" s="113" t="s">
        <v>193</v>
      </c>
      <c r="D465" s="135" t="s">
        <v>188</v>
      </c>
      <c r="E465" t="str">
        <f>Table825[[#This Row],[Site ID]]&amp;" - "&amp;Table825[[#This Row],[Site Name]]</f>
        <v>SSQ - Sparrow Square</v>
      </c>
      <c r="F465" s="93" t="s">
        <v>706</v>
      </c>
      <c r="G465" t="s">
        <v>449</v>
      </c>
      <c r="H465" s="109">
        <v>45140</v>
      </c>
      <c r="I465" s="109">
        <v>45175</v>
      </c>
      <c r="J465" s="9">
        <v>839.16666666674428</v>
      </c>
      <c r="K465" s="9">
        <v>18.937412115191893</v>
      </c>
      <c r="L465" s="9">
        <v>9.8838267824592343</v>
      </c>
      <c r="M465" s="9">
        <v>1.155</v>
      </c>
    </row>
    <row r="466" spans="3:13">
      <c r="C466" s="113" t="s">
        <v>197</v>
      </c>
      <c r="D466" s="135" t="s">
        <v>146</v>
      </c>
      <c r="E466" t="str">
        <f>Table825[[#This Row],[Site ID]]&amp;" - "&amp;Table825[[#This Row],[Site Name]]</f>
        <v>PA - Passfield Avenue</v>
      </c>
      <c r="F466" s="93" t="s">
        <v>707</v>
      </c>
      <c r="G466" t="s">
        <v>449</v>
      </c>
      <c r="H466" s="109">
        <v>45140</v>
      </c>
      <c r="I466" s="109">
        <v>45175</v>
      </c>
      <c r="J466" s="9">
        <v>839.15000000002328</v>
      </c>
      <c r="K466" s="9">
        <v>21.577601144014178</v>
      </c>
      <c r="L466" s="9">
        <v>11.261796004182765</v>
      </c>
      <c r="M466" s="9">
        <v>1.3160000000000001</v>
      </c>
    </row>
    <row r="467" spans="3:13">
      <c r="C467" t="s">
        <v>12</v>
      </c>
      <c r="D467" s="135" t="s">
        <v>13</v>
      </c>
      <c r="E467" t="str">
        <f>Table825[[#This Row],[Site ID]]&amp;" - "&amp;Table825[[#This Row],[Site Name]]</f>
        <v>HSB - High Street Botley</v>
      </c>
      <c r="F467" s="93" t="s">
        <v>708</v>
      </c>
      <c r="G467" t="s">
        <v>450</v>
      </c>
      <c r="H467" s="109">
        <v>45175</v>
      </c>
      <c r="I467" s="109">
        <v>45203</v>
      </c>
      <c r="J467" s="9">
        <v>671.6166666666395</v>
      </c>
      <c r="K467" s="9">
        <v>35.072697223119761</v>
      </c>
      <c r="L467" s="9">
        <v>18.305165565302591</v>
      </c>
      <c r="M467" s="9">
        <v>1.712</v>
      </c>
    </row>
    <row r="468" spans="3:13">
      <c r="C468" t="s">
        <v>23</v>
      </c>
      <c r="D468" s="135" t="s">
        <v>24</v>
      </c>
      <c r="E468" t="str">
        <f>Table825[[#This Row],[Site ID]]&amp;" - "&amp;Table825[[#This Row],[Site Name]]</f>
        <v>HSB2A - High Street Botley 2 (A)</v>
      </c>
      <c r="F468" s="93" t="s">
        <v>709</v>
      </c>
      <c r="G468" t="s">
        <v>450</v>
      </c>
      <c r="H468" s="109">
        <v>45175</v>
      </c>
      <c r="I468" s="109">
        <v>45203</v>
      </c>
      <c r="J468" s="9">
        <v>671.63333333318587</v>
      </c>
      <c r="K468" s="9">
        <v>30.319102685003429</v>
      </c>
      <c r="L468" s="9">
        <v>15.824166328289891</v>
      </c>
      <c r="M468" s="9">
        <v>1.48</v>
      </c>
    </row>
    <row r="469" spans="3:13">
      <c r="C469" t="s">
        <v>27</v>
      </c>
      <c r="D469" s="135" t="s">
        <v>28</v>
      </c>
      <c r="E469" t="str">
        <f>Table825[[#This Row],[Site ID]]&amp;" - "&amp;Table825[[#This Row],[Site Name]]</f>
        <v>KCA - Kings Copse Avenue</v>
      </c>
      <c r="F469" s="93" t="s">
        <v>710</v>
      </c>
      <c r="G469" t="s">
        <v>450</v>
      </c>
      <c r="H469" s="109">
        <v>45175</v>
      </c>
      <c r="I469" s="109">
        <v>45203</v>
      </c>
      <c r="J469" s="9">
        <v>671.6333333333605</v>
      </c>
      <c r="K469" s="9">
        <v>29.233351034789628</v>
      </c>
      <c r="L469" s="9">
        <v>15.257490101664734</v>
      </c>
      <c r="M469" s="9">
        <v>1.427</v>
      </c>
    </row>
    <row r="470" spans="3:13">
      <c r="C470" t="s">
        <v>31</v>
      </c>
      <c r="D470" s="135" t="s">
        <v>32</v>
      </c>
      <c r="E470" t="str">
        <f>Table825[[#This Row],[Site ID]]&amp;" - "&amp;Table825[[#This Row],[Site Name]]</f>
        <v>GR - Grange Road</v>
      </c>
      <c r="F470" s="93" t="s">
        <v>711</v>
      </c>
      <c r="G470" t="s">
        <v>450</v>
      </c>
      <c r="H470" s="109">
        <v>45175</v>
      </c>
      <c r="I470" s="109">
        <v>45203</v>
      </c>
      <c r="J470" s="9">
        <v>671.61666666681413</v>
      </c>
      <c r="K470" s="9">
        <v>23.415942129681934</v>
      </c>
      <c r="L470" s="9">
        <v>12.22126415954172</v>
      </c>
      <c r="M470" s="9">
        <v>1.143</v>
      </c>
    </row>
    <row r="471" spans="3:13">
      <c r="C471" t="s">
        <v>39</v>
      </c>
      <c r="D471" s="135" t="s">
        <v>40</v>
      </c>
      <c r="E471" t="str">
        <f>Table825[[#This Row],[Site ID]]&amp;" - "&amp;Table825[[#This Row],[Site Name]]</f>
        <v>WSRB - Winchester Street Railway Bridge</v>
      </c>
      <c r="F471" s="93" t="s">
        <v>712</v>
      </c>
      <c r="G471" t="s">
        <v>450</v>
      </c>
      <c r="H471" s="109">
        <v>45175</v>
      </c>
      <c r="I471" s="109">
        <v>45203</v>
      </c>
      <c r="J471" s="9">
        <v>671.58333333337214</v>
      </c>
      <c r="K471" s="9">
        <v>12.907065392727882</v>
      </c>
      <c r="L471" s="9">
        <v>6.7364641924467028</v>
      </c>
      <c r="M471" s="9">
        <v>0.63</v>
      </c>
    </row>
    <row r="472" spans="3:13">
      <c r="C472" t="s">
        <v>43</v>
      </c>
      <c r="D472" s="135" t="s">
        <v>44</v>
      </c>
      <c r="E472" t="str">
        <f>Table825[[#This Row],[Site ID]]&amp;" - "&amp;Table825[[#This Row],[Site Name]]</f>
        <v>UNC - Upper Northam Close</v>
      </c>
      <c r="F472" s="93" t="s">
        <v>713</v>
      </c>
      <c r="G472" t="s">
        <v>450</v>
      </c>
      <c r="H472" s="109">
        <v>45175</v>
      </c>
      <c r="I472" s="109">
        <v>45203</v>
      </c>
      <c r="J472" s="9">
        <v>671.48333333339542</v>
      </c>
      <c r="K472" s="9">
        <v>24.158248157062971</v>
      </c>
      <c r="L472" s="9">
        <v>12.608689017256248</v>
      </c>
      <c r="M472" s="9">
        <v>1.179</v>
      </c>
    </row>
    <row r="473" spans="3:13">
      <c r="C473" t="s">
        <v>47</v>
      </c>
      <c r="D473" s="135" t="s">
        <v>34</v>
      </c>
      <c r="E473" t="str">
        <f>Table825[[#This Row],[Site ID]]&amp;" - "&amp;Table825[[#This Row],[Site Name]]</f>
        <v>BDG - Bridge Road</v>
      </c>
      <c r="F473" s="93" t="s">
        <v>714</v>
      </c>
      <c r="G473" t="s">
        <v>450</v>
      </c>
      <c r="H473" s="109">
        <v>45175</v>
      </c>
      <c r="I473" s="109">
        <v>45203</v>
      </c>
      <c r="J473" s="9">
        <v>671.51666666666279</v>
      </c>
      <c r="K473" s="9">
        <v>26.185503462311836</v>
      </c>
      <c r="L473" s="9">
        <v>13.666755460496784</v>
      </c>
      <c r="M473" s="9">
        <v>1.278</v>
      </c>
    </row>
    <row r="474" spans="3:13">
      <c r="C474" t="s">
        <v>50</v>
      </c>
      <c r="D474" s="135" t="s">
        <v>38</v>
      </c>
      <c r="E474" t="str">
        <f>Table825[[#This Row],[Site ID]]&amp;" - "&amp;Table825[[#This Row],[Site Name]]</f>
        <v>BDG2 - Bridge Road 2</v>
      </c>
      <c r="F474" s="93" t="s">
        <v>715</v>
      </c>
      <c r="G474" t="s">
        <v>450</v>
      </c>
      <c r="H474" s="109">
        <v>45175</v>
      </c>
      <c r="I474" s="109">
        <v>45203</v>
      </c>
      <c r="J474" s="9">
        <v>671.51666666666279</v>
      </c>
      <c r="K474" s="9">
        <v>41.183773051053819</v>
      </c>
      <c r="L474" s="9">
        <v>21.494662343973811</v>
      </c>
      <c r="M474" s="9">
        <v>2.0099999999999998</v>
      </c>
    </row>
    <row r="475" spans="3:13">
      <c r="C475" t="s">
        <v>53</v>
      </c>
      <c r="D475" s="135" t="s">
        <v>54</v>
      </c>
      <c r="E475" t="str">
        <f>Table825[[#This Row],[Site ID]]&amp;" - "&amp;Table825[[#This Row],[Site Name]]</f>
        <v>OH2 - Oakhill 2 (Bridge)</v>
      </c>
      <c r="F475" s="93" t="s">
        <v>716</v>
      </c>
      <c r="G475" t="s">
        <v>450</v>
      </c>
      <c r="H475" s="109">
        <v>45175</v>
      </c>
      <c r="I475" s="109">
        <v>45203</v>
      </c>
      <c r="J475" s="9">
        <v>671.71666666661622</v>
      </c>
      <c r="K475" s="9">
        <v>47.521345805526728</v>
      </c>
      <c r="L475" s="9">
        <v>24.802372549857374</v>
      </c>
      <c r="M475" s="9">
        <v>2.3199999999999998</v>
      </c>
    </row>
    <row r="476" spans="3:13">
      <c r="C476" t="s">
        <v>57</v>
      </c>
      <c r="D476" s="135" t="s">
        <v>58</v>
      </c>
      <c r="E476" t="str">
        <f>Table825[[#This Row],[Site ID]]&amp;" - "&amp;Table825[[#This Row],[Site Name]]</f>
        <v>OH - Oakhill (Prov)</v>
      </c>
      <c r="F476" s="93" t="s">
        <v>717</v>
      </c>
      <c r="G476" t="s">
        <v>450</v>
      </c>
      <c r="H476" s="109">
        <v>45175</v>
      </c>
      <c r="I476" s="109">
        <v>45203</v>
      </c>
      <c r="J476" s="9">
        <v>671.58333333337214</v>
      </c>
      <c r="K476" s="9">
        <v>39.212893907430413</v>
      </c>
      <c r="L476" s="9">
        <v>20.466019784671406</v>
      </c>
      <c r="M476" s="9">
        <v>1.9139999999999999</v>
      </c>
    </row>
    <row r="477" spans="3:13">
      <c r="C477" t="s">
        <v>61</v>
      </c>
      <c r="D477" s="135" t="s">
        <v>66</v>
      </c>
      <c r="E477" t="str">
        <f>Table825[[#This Row],[Site ID]]&amp;" - "&amp;Table825[[#This Row],[Site Name]]</f>
        <v>PH1 - Providence Hill 2</v>
      </c>
      <c r="F477" s="93" t="s">
        <v>718</v>
      </c>
      <c r="G477" t="s">
        <v>450</v>
      </c>
      <c r="H477" s="109">
        <v>45175</v>
      </c>
      <c r="I477" s="109">
        <v>45203</v>
      </c>
      <c r="J477" s="9">
        <v>672.19999999995343</v>
      </c>
      <c r="K477" s="9">
        <v>32.033375483489273</v>
      </c>
      <c r="L477" s="9">
        <v>16.718880732510058</v>
      </c>
      <c r="M477" s="9">
        <v>1.5649999999999999</v>
      </c>
    </row>
    <row r="478" spans="3:13">
      <c r="C478" s="112" t="s">
        <v>69</v>
      </c>
      <c r="D478" s="135" t="s">
        <v>70</v>
      </c>
      <c r="E478" t="str">
        <f>Table825[[#This Row],[Site ID]]&amp;" - "&amp;Table825[[#This Row],[Site Name]]</f>
        <v>PH3 - Providence Hill 3</v>
      </c>
      <c r="F478" s="93" t="s">
        <v>719</v>
      </c>
      <c r="G478" t="s">
        <v>450</v>
      </c>
      <c r="H478" s="109">
        <v>45175</v>
      </c>
      <c r="I478" s="109">
        <v>45203</v>
      </c>
      <c r="J478" s="9">
        <v>672.20000000012806</v>
      </c>
      <c r="K478" s="9">
        <v>27.161846176727941</v>
      </c>
      <c r="L478" s="9">
        <v>14.176328902258843</v>
      </c>
      <c r="M478" s="9">
        <v>1.327</v>
      </c>
    </row>
    <row r="479" spans="3:13">
      <c r="C479" s="113" t="s">
        <v>73</v>
      </c>
      <c r="D479" s="135" t="s">
        <v>74</v>
      </c>
      <c r="E479" t="str">
        <f>Table825[[#This Row],[Site ID]]&amp;" - "&amp;Table825[[#This Row],[Site Name]]</f>
        <v>HL2 - Hamble Lane 2 (Tesco)</v>
      </c>
      <c r="F479" s="93" t="s">
        <v>720</v>
      </c>
      <c r="G479" t="s">
        <v>450</v>
      </c>
      <c r="H479" s="109">
        <v>45175</v>
      </c>
      <c r="I479" s="109">
        <v>45203</v>
      </c>
      <c r="J479" s="9">
        <v>672.46666666679084</v>
      </c>
      <c r="K479" s="9">
        <v>41.391578764739066</v>
      </c>
      <c r="L479" s="9">
        <v>21.60312044088678</v>
      </c>
      <c r="M479" s="9">
        <v>2.0230000000000001</v>
      </c>
    </row>
    <row r="480" spans="3:13">
      <c r="C480" s="112" t="s">
        <v>77</v>
      </c>
      <c r="D480" s="135" t="s">
        <v>78</v>
      </c>
      <c r="E480" t="str">
        <f>Table825[[#This Row],[Site ID]]&amp;" - "&amp;Table825[[#This Row],[Site Name]]</f>
        <v>HL - Hamble Lane (Woodlands)</v>
      </c>
      <c r="F480" s="93" t="s">
        <v>721</v>
      </c>
      <c r="G480" t="s">
        <v>450</v>
      </c>
      <c r="H480" s="109">
        <v>45175</v>
      </c>
      <c r="I480" s="109">
        <v>45203</v>
      </c>
      <c r="J480" s="9">
        <v>672.48333333333721</v>
      </c>
      <c r="K480" s="9">
        <v>28.398461424074778</v>
      </c>
      <c r="L480" s="9">
        <v>14.821743958285376</v>
      </c>
      <c r="M480" s="9">
        <v>1.3879999999999999</v>
      </c>
    </row>
    <row r="481" spans="3:13">
      <c r="C481" s="113" t="s">
        <v>81</v>
      </c>
      <c r="D481" s="135" t="s">
        <v>82</v>
      </c>
      <c r="E481" t="str">
        <f>Table825[[#This Row],[Site ID]]&amp;" - "&amp;Table825[[#This Row],[Site Name]]</f>
        <v>HCF - Hamble Corner Fruit Farm</v>
      </c>
      <c r="F481" s="93" t="s">
        <v>722</v>
      </c>
      <c r="G481" t="s">
        <v>450</v>
      </c>
      <c r="H481" s="109">
        <v>45175</v>
      </c>
      <c r="I481" s="109">
        <v>45203</v>
      </c>
      <c r="J481" s="9">
        <v>672.46666666679084</v>
      </c>
      <c r="K481" s="9">
        <v>32.81863190244264</v>
      </c>
      <c r="L481" s="9">
        <v>17.128722287287392</v>
      </c>
      <c r="M481" s="9">
        <v>1.6040000000000001</v>
      </c>
    </row>
    <row r="482" spans="3:13">
      <c r="C482" s="112" t="s">
        <v>89</v>
      </c>
      <c r="D482" s="135" t="s">
        <v>90</v>
      </c>
      <c r="E482" t="str">
        <f>Table825[[#This Row],[Site ID]]&amp;" - "&amp;Table825[[#This Row],[Site Name]]</f>
        <v>HPS - Hamble Primary School</v>
      </c>
      <c r="F482" s="93" t="s">
        <v>723</v>
      </c>
      <c r="G482" t="s">
        <v>450</v>
      </c>
      <c r="H482" s="109">
        <v>45175</v>
      </c>
      <c r="I482" s="109">
        <v>45203</v>
      </c>
      <c r="J482" s="9">
        <v>672.45000000006985</v>
      </c>
      <c r="K482" s="9">
        <v>24.594122983118865</v>
      </c>
      <c r="L482" s="9">
        <v>12.836181097661203</v>
      </c>
      <c r="M482" s="9">
        <v>1.202</v>
      </c>
    </row>
    <row r="483" spans="3:13">
      <c r="C483" s="112" t="s">
        <v>88</v>
      </c>
      <c r="D483" s="135" t="s">
        <v>93</v>
      </c>
      <c r="E483" t="str">
        <f>Table825[[#This Row],[Site ID]]&amp;" - "&amp;Table825[[#This Row],[Site Name]]</f>
        <v>HPO - Hound Parish Office</v>
      </c>
      <c r="F483" s="93" t="s">
        <v>724</v>
      </c>
      <c r="G483" t="s">
        <v>450</v>
      </c>
      <c r="H483" s="109">
        <v>45175</v>
      </c>
      <c r="I483" s="109">
        <v>45203</v>
      </c>
      <c r="J483" s="9">
        <v>672.54999999987194</v>
      </c>
      <c r="K483" s="9">
        <v>21.030781354550136</v>
      </c>
      <c r="L483" s="9">
        <v>10.976399454358109</v>
      </c>
      <c r="M483" s="9">
        <v>1.028</v>
      </c>
    </row>
    <row r="484" spans="3:13">
      <c r="C484" s="112" t="s">
        <v>92</v>
      </c>
      <c r="D484" s="135" t="s">
        <v>97</v>
      </c>
      <c r="E484" t="str">
        <f>Table825[[#This Row],[Site ID]]&amp;" - "&amp;Table825[[#This Row],[Site Name]]</f>
        <v>SWA - Swaythling road</v>
      </c>
      <c r="F484" s="93" t="s">
        <v>725</v>
      </c>
      <c r="G484" t="s">
        <v>450</v>
      </c>
      <c r="H484" s="109">
        <v>45175</v>
      </c>
      <c r="I484" s="109">
        <v>45203</v>
      </c>
      <c r="J484" s="9">
        <v>672.70000000001164</v>
      </c>
      <c r="K484" s="9">
        <v>31.825485357513944</v>
      </c>
      <c r="L484" s="9">
        <v>16.610378579078258</v>
      </c>
      <c r="M484" s="9">
        <v>1.556</v>
      </c>
    </row>
    <row r="485" spans="3:13">
      <c r="C485" s="112" t="s">
        <v>96</v>
      </c>
      <c r="D485" s="135" t="s">
        <v>26</v>
      </c>
      <c r="E485" t="str">
        <f>Table825[[#This Row],[Site ID]]&amp;" - "&amp;Table825[[#This Row],[Site Name]]</f>
        <v>AL - Allington Lane</v>
      </c>
      <c r="F485" s="93" t="s">
        <v>726</v>
      </c>
      <c r="G485" t="s">
        <v>450</v>
      </c>
      <c r="H485" s="109">
        <v>45175</v>
      </c>
      <c r="I485" s="109">
        <v>45203</v>
      </c>
      <c r="J485" s="9">
        <v>672.73333333327901</v>
      </c>
      <c r="K485" s="9">
        <v>28.817408086415963</v>
      </c>
      <c r="L485" s="9">
        <v>15.040400880175346</v>
      </c>
      <c r="M485" s="9">
        <v>1.409</v>
      </c>
    </row>
    <row r="486" spans="3:13">
      <c r="C486" s="112" t="s">
        <v>99</v>
      </c>
      <c r="D486" s="135" t="s">
        <v>102</v>
      </c>
      <c r="E486" t="str">
        <f>Table825[[#This Row],[Site ID]]&amp;" - "&amp;Table825[[#This Row],[Site Name]]</f>
        <v>JW - Jukes Walk</v>
      </c>
      <c r="F486" s="93" t="s">
        <v>727</v>
      </c>
      <c r="G486" t="s">
        <v>450</v>
      </c>
      <c r="H486" s="109">
        <v>45175</v>
      </c>
      <c r="I486" s="109">
        <v>45203</v>
      </c>
      <c r="J486" s="9">
        <v>672.94999999995343</v>
      </c>
      <c r="K486" s="9">
        <v>21.079618099414489</v>
      </c>
      <c r="L486" s="9">
        <v>11.001888360863513</v>
      </c>
      <c r="M486" s="9">
        <v>1.0309999999999999</v>
      </c>
    </row>
    <row r="487" spans="3:13">
      <c r="C487" s="112" t="s">
        <v>101</v>
      </c>
      <c r="D487" s="135" t="s">
        <v>46</v>
      </c>
      <c r="E487" t="str">
        <f>Table825[[#This Row],[Site ID]]&amp;" - "&amp;Table825[[#This Row],[Site Name]]</f>
        <v>BOT - Botley Road</v>
      </c>
      <c r="F487" s="93" t="s">
        <v>728</v>
      </c>
      <c r="G487" t="s">
        <v>450</v>
      </c>
      <c r="H487" s="109">
        <v>45175</v>
      </c>
      <c r="I487" s="109">
        <v>45203</v>
      </c>
      <c r="J487" s="9">
        <v>672.99999999994179</v>
      </c>
      <c r="K487" s="9">
        <v>30.441531946510807</v>
      </c>
      <c r="L487" s="9">
        <v>15.888064690245724</v>
      </c>
      <c r="M487" s="9">
        <v>1.4890000000000001</v>
      </c>
    </row>
    <row r="488" spans="3:13">
      <c r="C488" t="s">
        <v>106</v>
      </c>
      <c r="D488" s="135" t="s">
        <v>84</v>
      </c>
      <c r="E488" t="str">
        <f>Table825[[#This Row],[Site ID]]&amp;" - "&amp;Table825[[#This Row],[Site Name]]</f>
        <v>FORSL - Fair Oak Road/Sandy Lane</v>
      </c>
      <c r="F488" s="93" t="s">
        <v>729</v>
      </c>
      <c r="G488" t="s">
        <v>450</v>
      </c>
      <c r="H488" s="109">
        <v>45175</v>
      </c>
      <c r="I488" s="109">
        <v>45203</v>
      </c>
      <c r="J488" s="9">
        <v>672.94999999995343</v>
      </c>
      <c r="K488" s="9">
        <v>32.631494167473839</v>
      </c>
      <c r="L488" s="9">
        <v>17.03105123563353</v>
      </c>
      <c r="M488" s="9">
        <v>1.5960000000000001</v>
      </c>
    </row>
    <row r="489" spans="3:13">
      <c r="C489" t="s">
        <v>109</v>
      </c>
      <c r="D489" s="135" t="s">
        <v>80</v>
      </c>
      <c r="E489" t="str">
        <f>Table825[[#This Row],[Site ID]]&amp;" - "&amp;Table825[[#This Row],[Site Name]]</f>
        <v>FOR - Fair Oak Road</v>
      </c>
      <c r="F489" s="93" t="s">
        <v>730</v>
      </c>
      <c r="G489" t="s">
        <v>450</v>
      </c>
      <c r="H489" s="109">
        <v>45175</v>
      </c>
      <c r="I489" s="109">
        <v>45203</v>
      </c>
      <c r="J489" s="9">
        <v>672.84999999997672</v>
      </c>
      <c r="K489" s="9">
        <v>20.919160288326498</v>
      </c>
      <c r="L489" s="9">
        <v>10.91814211290527</v>
      </c>
      <c r="M489" s="9">
        <v>1.0229999999999999</v>
      </c>
    </row>
    <row r="490" spans="3:13">
      <c r="C490" s="112" t="s">
        <v>111</v>
      </c>
      <c r="D490" s="135" t="s">
        <v>49</v>
      </c>
      <c r="E490" t="str">
        <f>Table825[[#This Row],[Site ID]]&amp;" - "&amp;Table825[[#This Row],[Site Name]]</f>
        <v>BR - Bishopstoke Road</v>
      </c>
      <c r="F490" s="93" t="s">
        <v>731</v>
      </c>
      <c r="G490" t="s">
        <v>450</v>
      </c>
      <c r="H490" s="109">
        <v>45175</v>
      </c>
      <c r="I490" s="109">
        <v>45203</v>
      </c>
      <c r="J490" s="9">
        <v>673.01666666666279</v>
      </c>
      <c r="K490" s="9">
        <v>36.962341695351988</v>
      </c>
      <c r="L490" s="9">
        <v>19.291410070643</v>
      </c>
      <c r="M490" s="9">
        <v>1.8080000000000001</v>
      </c>
    </row>
    <row r="491" spans="3:13">
      <c r="C491" s="112" t="s">
        <v>113</v>
      </c>
      <c r="D491" s="135" t="s">
        <v>52</v>
      </c>
      <c r="E491" t="str">
        <f>Table825[[#This Row],[Site ID]]&amp;" - "&amp;Table825[[#This Row],[Site Name]]</f>
        <v>BR2 - Bishopstoke Road 2</v>
      </c>
      <c r="F491" s="93" t="s">
        <v>732</v>
      </c>
      <c r="G491" t="s">
        <v>450</v>
      </c>
      <c r="H491" s="109">
        <v>45175</v>
      </c>
      <c r="I491" s="109">
        <v>45203</v>
      </c>
      <c r="J491" s="9">
        <v>672.98333333339542</v>
      </c>
      <c r="K491" s="9">
        <v>29.522270487131678</v>
      </c>
      <c r="L491" s="9">
        <v>15.40828313524618</v>
      </c>
      <c r="M491" s="9">
        <v>1.444</v>
      </c>
    </row>
    <row r="492" spans="3:13">
      <c r="C492" s="112" t="s">
        <v>115</v>
      </c>
      <c r="D492" s="135" t="s">
        <v>118</v>
      </c>
      <c r="E492" t="str">
        <f>Table825[[#This Row],[Site ID]]&amp;" - "&amp;Table825[[#This Row],[Site Name]]</f>
        <v>TWY - Twyford Road</v>
      </c>
      <c r="F492" s="93" t="s">
        <v>733</v>
      </c>
      <c r="G492" t="s">
        <v>450</v>
      </c>
      <c r="H492" s="109">
        <v>45175</v>
      </c>
      <c r="I492" s="109">
        <v>45203</v>
      </c>
      <c r="J492" s="9">
        <v>673.61666666669771</v>
      </c>
      <c r="K492" s="9">
        <v>27.165999455673344</v>
      </c>
      <c r="L492" s="9">
        <v>14.17849658438066</v>
      </c>
      <c r="M492" s="9">
        <v>1.33</v>
      </c>
    </row>
    <row r="493" spans="3:13">
      <c r="C493" s="112" t="s">
        <v>117</v>
      </c>
      <c r="D493" s="135" t="s">
        <v>122</v>
      </c>
      <c r="E493" t="str">
        <f>Table825[[#This Row],[Site ID]]&amp;" - "&amp;Table825[[#This Row],[Site Name]]</f>
        <v>MS - Mill Street</v>
      </c>
      <c r="F493" s="93" t="s">
        <v>734</v>
      </c>
      <c r="G493" t="s">
        <v>450</v>
      </c>
      <c r="H493" s="109">
        <v>45175</v>
      </c>
      <c r="I493" s="109">
        <v>45203</v>
      </c>
      <c r="J493" s="9">
        <v>673.64999999996508</v>
      </c>
      <c r="K493" s="9">
        <v>28.982440436429915</v>
      </c>
      <c r="L493" s="9">
        <v>15.126534674545885</v>
      </c>
      <c r="M493" s="9">
        <v>1.419</v>
      </c>
    </row>
    <row r="494" spans="3:13">
      <c r="C494" s="112" t="s">
        <v>121</v>
      </c>
      <c r="D494" s="135" t="s">
        <v>72</v>
      </c>
      <c r="E494" t="str">
        <f>Table825[[#This Row],[Site ID]]&amp;" - "&amp;Table825[[#This Row],[Site Name]]</f>
        <v>CR4 - Campbell Road 4</v>
      </c>
      <c r="F494" s="93" t="s">
        <v>735</v>
      </c>
      <c r="G494" t="s">
        <v>450</v>
      </c>
      <c r="H494" s="109">
        <v>45175</v>
      </c>
      <c r="I494" s="109">
        <v>45203</v>
      </c>
      <c r="J494" s="9">
        <v>673.66666666668607</v>
      </c>
      <c r="K494" s="9">
        <v>21.506522018801952</v>
      </c>
      <c r="L494" s="9">
        <v>11.22469833966699</v>
      </c>
      <c r="M494" s="9">
        <v>1.0529999999999999</v>
      </c>
    </row>
    <row r="495" spans="3:13">
      <c r="C495" s="112" t="s">
        <v>129</v>
      </c>
      <c r="D495" s="135" t="s">
        <v>68</v>
      </c>
      <c r="E495" t="str">
        <f>Table825[[#This Row],[Site ID]]&amp;" - "&amp;Table825[[#This Row],[Site Name]]</f>
        <v>CR3 - Campbell Road 3</v>
      </c>
      <c r="F495" s="93" t="s">
        <v>736</v>
      </c>
      <c r="G495" t="s">
        <v>450</v>
      </c>
      <c r="H495" s="109">
        <v>45175</v>
      </c>
      <c r="I495" s="109">
        <v>45203</v>
      </c>
      <c r="J495" s="9">
        <v>673.66666666668607</v>
      </c>
      <c r="K495" s="9">
        <v>14.868706580900115</v>
      </c>
      <c r="L495" s="9">
        <v>7.7602852718685362</v>
      </c>
      <c r="M495" s="9">
        <v>0.72799999999999998</v>
      </c>
    </row>
    <row r="496" spans="3:13">
      <c r="C496" s="112" t="s">
        <v>125</v>
      </c>
      <c r="D496" s="135" t="s">
        <v>64</v>
      </c>
      <c r="E496" t="str">
        <f>Table825[[#This Row],[Site ID]]&amp;" - "&amp;Table825[[#This Row],[Site Name]]</f>
        <v>CR - Campbell Road</v>
      </c>
      <c r="F496" s="93" t="s">
        <v>737</v>
      </c>
      <c r="G496" t="s">
        <v>450</v>
      </c>
      <c r="H496" s="109">
        <v>45175</v>
      </c>
      <c r="I496" s="109">
        <v>45203</v>
      </c>
      <c r="J496" s="9">
        <v>673.69999999995343</v>
      </c>
      <c r="K496" s="9">
        <v>33.371242392758724</v>
      </c>
      <c r="L496" s="9">
        <v>17.417141123569273</v>
      </c>
      <c r="M496" s="9">
        <v>1.6339999999999999</v>
      </c>
    </row>
    <row r="497" spans="3:13">
      <c r="C497" s="112" t="s">
        <v>128</v>
      </c>
      <c r="D497" s="135" t="s">
        <v>135</v>
      </c>
      <c r="E497" t="str">
        <f>Table825[[#This Row],[Site ID]]&amp;" - "&amp;Table825[[#This Row],[Site Name]]</f>
        <v>SRAN(A) - Southampton Road Analyser (A)</v>
      </c>
      <c r="F497" s="93" t="s">
        <v>738</v>
      </c>
      <c r="G497" t="s">
        <v>450</v>
      </c>
      <c r="H497" s="109">
        <v>45175</v>
      </c>
      <c r="I497" s="109">
        <v>45203</v>
      </c>
      <c r="J497" s="9">
        <v>673.76666666666279</v>
      </c>
      <c r="K497" s="9">
        <v>36.757829119873563</v>
      </c>
      <c r="L497" s="9">
        <v>19.184670730622944</v>
      </c>
      <c r="M497" s="9">
        <v>1.8</v>
      </c>
    </row>
    <row r="498" spans="3:13">
      <c r="C498" s="112" t="s">
        <v>131</v>
      </c>
      <c r="D498" s="135" t="s">
        <v>138</v>
      </c>
      <c r="E498" t="str">
        <f>Table825[[#This Row],[Site ID]]&amp;" - "&amp;Table825[[#This Row],[Site Name]]</f>
        <v>SRAN(B) - Southampton Road Analyser (B)</v>
      </c>
      <c r="F498" s="93" t="s">
        <v>739</v>
      </c>
      <c r="G498" t="s">
        <v>450</v>
      </c>
      <c r="H498" s="109">
        <v>45175</v>
      </c>
      <c r="I498" s="109">
        <v>45203</v>
      </c>
      <c r="J498" s="9">
        <v>673.76666666666279</v>
      </c>
      <c r="K498" s="9">
        <v>36.859934200762098</v>
      </c>
      <c r="L498" s="9">
        <v>19.237961482652452</v>
      </c>
      <c r="M498" s="9">
        <v>1.8049999999999999</v>
      </c>
    </row>
    <row r="499" spans="3:13">
      <c r="C499" s="112" t="s">
        <v>134</v>
      </c>
      <c r="D499" s="135" t="s">
        <v>141</v>
      </c>
      <c r="E499" t="str">
        <f>Table825[[#This Row],[Site ID]]&amp;" - "&amp;Table825[[#This Row],[Site Name]]</f>
        <v>SRAN(C) - Southampton Road Analyser (C)</v>
      </c>
      <c r="F499" s="93" t="s">
        <v>740</v>
      </c>
      <c r="G499" t="s">
        <v>450</v>
      </c>
      <c r="H499" s="109">
        <v>45175</v>
      </c>
      <c r="I499" s="109">
        <v>45203</v>
      </c>
      <c r="J499" s="9">
        <v>673.76666666666279</v>
      </c>
      <c r="K499" s="9">
        <v>38.003511106713717</v>
      </c>
      <c r="L499" s="9">
        <v>19.834817905382941</v>
      </c>
      <c r="M499" s="9">
        <v>1.861</v>
      </c>
    </row>
    <row r="500" spans="3:13">
      <c r="C500" s="112" t="s">
        <v>137</v>
      </c>
      <c r="D500" s="135" t="s">
        <v>56</v>
      </c>
      <c r="E500" t="str">
        <f>Table825[[#This Row],[Site ID]]&amp;" - "&amp;Table825[[#This Row],[Site Name]]</f>
        <v>CA - Chestnut Avenue</v>
      </c>
      <c r="F500" s="93" t="s">
        <v>741</v>
      </c>
      <c r="G500" t="s">
        <v>450</v>
      </c>
      <c r="H500" s="109">
        <v>45175</v>
      </c>
      <c r="I500" s="109">
        <v>45203</v>
      </c>
      <c r="J500" s="9">
        <v>673.59999999997672</v>
      </c>
      <c r="K500" s="9">
        <v>26.676445961996173</v>
      </c>
      <c r="L500" s="9">
        <v>13.922988497910321</v>
      </c>
      <c r="M500" s="9">
        <v>1.306</v>
      </c>
    </row>
    <row r="501" spans="3:13">
      <c r="C501" s="112" t="s">
        <v>148</v>
      </c>
      <c r="D501" s="135" t="s">
        <v>149</v>
      </c>
      <c r="E501" t="str">
        <f>Table825[[#This Row],[Site ID]]&amp;" - "&amp;Table825[[#This Row],[Site Name]]</f>
        <v>SR1 - Southampton Road 1</v>
      </c>
      <c r="F501" s="93" t="s">
        <v>742</v>
      </c>
      <c r="G501" t="s">
        <v>450</v>
      </c>
      <c r="H501" s="109">
        <v>45175</v>
      </c>
      <c r="I501" s="109">
        <v>45203</v>
      </c>
      <c r="J501" s="9">
        <v>673.58333333343035</v>
      </c>
      <c r="K501" s="9">
        <v>42.895806012612901</v>
      </c>
      <c r="L501" s="9">
        <v>22.388207731008823</v>
      </c>
      <c r="M501" s="9">
        <v>2.1</v>
      </c>
    </row>
    <row r="502" spans="3:13">
      <c r="C502" s="112" t="s">
        <v>140</v>
      </c>
      <c r="D502" s="135" t="s">
        <v>152</v>
      </c>
      <c r="E502" t="str">
        <f>Table825[[#This Row],[Site ID]]&amp;" - "&amp;Table825[[#This Row],[Site Name]]</f>
        <v>SR2 - Southampton Road 2</v>
      </c>
      <c r="F502" s="93" t="s">
        <v>743</v>
      </c>
      <c r="G502" t="s">
        <v>450</v>
      </c>
      <c r="H502" s="109">
        <v>45175</v>
      </c>
      <c r="I502" s="109">
        <v>45203</v>
      </c>
      <c r="J502" s="9">
        <v>673.83333333319752</v>
      </c>
      <c r="K502" s="9">
        <v>41.28720949790592</v>
      </c>
      <c r="L502" s="9">
        <v>21.548647963416453</v>
      </c>
      <c r="M502" s="9">
        <v>2.0219999999999998</v>
      </c>
    </row>
    <row r="503" spans="3:13">
      <c r="C503" s="112" t="s">
        <v>144</v>
      </c>
      <c r="D503" s="135" t="s">
        <v>156</v>
      </c>
      <c r="E503" t="str">
        <f>Table825[[#This Row],[Site ID]]&amp;" - "&amp;Table825[[#This Row],[Site Name]]</f>
        <v>TP(A) - The Point (A)</v>
      </c>
      <c r="F503" s="93" t="s">
        <v>744</v>
      </c>
      <c r="G503" t="s">
        <v>450</v>
      </c>
      <c r="H503" s="109">
        <v>45175</v>
      </c>
      <c r="I503" s="109">
        <v>45203</v>
      </c>
      <c r="J503" s="9">
        <v>673.70000000012806</v>
      </c>
      <c r="K503" s="9">
        <v>24.42595220424057</v>
      </c>
      <c r="L503" s="9">
        <v>12.748409292401133</v>
      </c>
      <c r="M503" s="9">
        <v>1.196</v>
      </c>
    </row>
    <row r="504" spans="3:13">
      <c r="C504" s="112" t="s">
        <v>147</v>
      </c>
      <c r="D504" s="135" t="s">
        <v>159</v>
      </c>
      <c r="E504" t="str">
        <f>Table825[[#This Row],[Site ID]]&amp;" - "&amp;Table825[[#This Row],[Site Name]]</f>
        <v>TP(B) - The Point (B)</v>
      </c>
      <c r="F504" s="93" t="s">
        <v>745</v>
      </c>
      <c r="G504" t="s">
        <v>450</v>
      </c>
      <c r="H504" s="109">
        <v>45175</v>
      </c>
      <c r="I504" s="109">
        <v>45203</v>
      </c>
      <c r="J504" s="9">
        <v>673.69999999995343</v>
      </c>
      <c r="K504" s="9">
        <v>25.079489386969225</v>
      </c>
      <c r="L504" s="9">
        <v>13.089503855411914</v>
      </c>
      <c r="M504" s="9">
        <v>1.228</v>
      </c>
    </row>
    <row r="505" spans="3:13">
      <c r="C505" s="112" t="s">
        <v>151</v>
      </c>
      <c r="D505" s="135" t="s">
        <v>162</v>
      </c>
      <c r="E505" t="str">
        <f>Table825[[#This Row],[Site ID]]&amp;" - "&amp;Table825[[#This Row],[Site Name]]</f>
        <v>TP(C) - The Point (C)</v>
      </c>
      <c r="F505" s="93" t="s">
        <v>746</v>
      </c>
      <c r="G505" t="s">
        <v>450</v>
      </c>
      <c r="H505" s="109">
        <v>45175</v>
      </c>
      <c r="I505" s="109">
        <v>45203</v>
      </c>
      <c r="J505" s="9">
        <v>673.69999999995343</v>
      </c>
      <c r="K505" s="9">
        <v>23.874530206324941</v>
      </c>
      <c r="L505" s="9">
        <v>12.460610754866879</v>
      </c>
      <c r="M505" s="9">
        <v>1.169</v>
      </c>
    </row>
    <row r="506" spans="3:13">
      <c r="C506" s="112" t="s">
        <v>155</v>
      </c>
      <c r="D506" s="135" t="s">
        <v>124</v>
      </c>
      <c r="E506" t="str">
        <f>Table825[[#This Row],[Site ID]]&amp;" - "&amp;Table825[[#This Row],[Site Name]]</f>
        <v>LRPR - leigh road/pluto Road</v>
      </c>
      <c r="F506" s="93" t="s">
        <v>747</v>
      </c>
      <c r="G506" t="s">
        <v>450</v>
      </c>
      <c r="H506" s="109">
        <v>45175</v>
      </c>
      <c r="I506" s="109">
        <v>45203</v>
      </c>
      <c r="J506" s="9">
        <v>673.64999999996508</v>
      </c>
      <c r="K506" s="9">
        <v>29.411356045425705</v>
      </c>
      <c r="L506" s="9">
        <v>15.350394595733666</v>
      </c>
      <c r="M506" s="9">
        <v>1.44</v>
      </c>
    </row>
    <row r="507" spans="3:13">
      <c r="C507" s="112" t="s">
        <v>158</v>
      </c>
      <c r="D507" s="135" t="s">
        <v>143</v>
      </c>
      <c r="E507" t="str">
        <f>Table825[[#This Row],[Site ID]]&amp;" - "&amp;Table825[[#This Row],[Site Name]]</f>
        <v>OX - Oxburgh Close</v>
      </c>
      <c r="F507" s="93" t="s">
        <v>748</v>
      </c>
      <c r="G507" t="s">
        <v>450</v>
      </c>
      <c r="H507" s="109">
        <v>45175</v>
      </c>
      <c r="I507" s="109">
        <v>45203</v>
      </c>
      <c r="J507" s="9">
        <v>673.68333333340706</v>
      </c>
      <c r="K507" s="9">
        <v>15.562739170231591</v>
      </c>
      <c r="L507" s="9">
        <v>8.1225152245467598</v>
      </c>
      <c r="M507" s="9">
        <v>0.76200000000000001</v>
      </c>
    </row>
    <row r="508" spans="3:13">
      <c r="C508" s="112" t="s">
        <v>161</v>
      </c>
      <c r="D508" s="135" t="s">
        <v>95</v>
      </c>
      <c r="E508" t="str">
        <f>Table825[[#This Row],[Site ID]]&amp;" - "&amp;Table825[[#This Row],[Site Name]]</f>
        <v>HG - Hadleigh Gardens</v>
      </c>
      <c r="F508" s="93" t="s">
        <v>749</v>
      </c>
      <c r="G508" t="s">
        <v>450</v>
      </c>
      <c r="H508" s="109">
        <v>45175</v>
      </c>
      <c r="I508" s="109">
        <v>45203</v>
      </c>
      <c r="J508" s="9">
        <v>673.69999999995343</v>
      </c>
      <c r="K508" s="9">
        <v>18.094810746624375</v>
      </c>
      <c r="L508" s="9">
        <v>9.444055713269508</v>
      </c>
      <c r="M508" s="9">
        <v>0.88600000000000001</v>
      </c>
    </row>
    <row r="509" spans="3:13">
      <c r="C509" s="112" t="s">
        <v>164</v>
      </c>
      <c r="D509" s="135" t="s">
        <v>175</v>
      </c>
      <c r="E509" t="str">
        <f>Table825[[#This Row],[Site ID]]&amp;" - "&amp;Table825[[#This Row],[Site Name]]</f>
        <v>WA - Woodside Avenue</v>
      </c>
      <c r="F509" s="93" t="s">
        <v>750</v>
      </c>
      <c r="G509" t="s">
        <v>450</v>
      </c>
      <c r="H509" s="109">
        <v>45175</v>
      </c>
      <c r="I509" s="109">
        <v>45203</v>
      </c>
      <c r="J509" s="9">
        <v>673.76666666666279</v>
      </c>
      <c r="K509" s="9">
        <v>33.796781774105966</v>
      </c>
      <c r="L509" s="9">
        <v>17.639238921767205</v>
      </c>
      <c r="M509" s="9">
        <v>1.655</v>
      </c>
    </row>
    <row r="510" spans="3:13">
      <c r="C510" s="112" t="s">
        <v>168</v>
      </c>
      <c r="D510" s="135" t="s">
        <v>42</v>
      </c>
      <c r="E510" t="str">
        <f>Table825[[#This Row],[Site ID]]&amp;" - "&amp;Table825[[#This Row],[Site Name]]</f>
        <v>BEL - Belmont Road</v>
      </c>
      <c r="F510" s="93" t="s">
        <v>751</v>
      </c>
      <c r="G510" t="s">
        <v>450</v>
      </c>
      <c r="H510" s="109">
        <v>45175</v>
      </c>
      <c r="I510" s="109">
        <v>45203</v>
      </c>
      <c r="J510" s="9">
        <v>673.83333333319752</v>
      </c>
      <c r="K510" s="9">
        <v>24.339442987885192</v>
      </c>
      <c r="L510" s="9">
        <v>12.70325834440772</v>
      </c>
      <c r="M510" s="9">
        <v>1.1919999999999999</v>
      </c>
    </row>
    <row r="511" spans="3:13">
      <c r="C511" s="112" t="s">
        <v>171</v>
      </c>
      <c r="D511" s="135" t="s">
        <v>120</v>
      </c>
      <c r="E511" t="str">
        <f>Table825[[#This Row],[Site ID]]&amp;" - "&amp;Table825[[#This Row],[Site Name]]</f>
        <v>LR13 - Leigh Road/J13</v>
      </c>
      <c r="F511" s="93" t="s">
        <v>752</v>
      </c>
      <c r="G511" t="s">
        <v>450</v>
      </c>
      <c r="H511" s="109">
        <v>45175</v>
      </c>
      <c r="I511" s="109">
        <v>45203</v>
      </c>
      <c r="J511" s="9">
        <v>673.91666666662786</v>
      </c>
      <c r="K511" s="9">
        <v>45.916643007298305</v>
      </c>
      <c r="L511" s="9">
        <v>23.964844993370722</v>
      </c>
      <c r="M511" s="9">
        <v>2.2490000000000001</v>
      </c>
    </row>
    <row r="512" spans="3:13">
      <c r="C512" s="112" t="s">
        <v>174</v>
      </c>
      <c r="D512" s="135" t="s">
        <v>167</v>
      </c>
      <c r="E512" t="str">
        <f>Table825[[#This Row],[Site ID]]&amp;" - "&amp;Table825[[#This Row],[Site Name]]</f>
        <v>SC(A) - Steele Close (A)</v>
      </c>
      <c r="F512" s="93" t="s">
        <v>753</v>
      </c>
      <c r="G512" t="s">
        <v>450</v>
      </c>
      <c r="H512" s="109">
        <v>45175</v>
      </c>
      <c r="I512" s="109">
        <v>45203</v>
      </c>
      <c r="J512" s="9">
        <v>673.96666666661622</v>
      </c>
      <c r="K512" s="9">
        <v>25.008321380881245</v>
      </c>
      <c r="L512" s="9">
        <v>13.052359802130086</v>
      </c>
      <c r="M512" s="9">
        <v>1.2250000000000001</v>
      </c>
    </row>
    <row r="513" spans="3:13">
      <c r="C513" s="112" t="s">
        <v>177</v>
      </c>
      <c r="D513" s="135" t="s">
        <v>170</v>
      </c>
      <c r="E513" t="str">
        <f>Table825[[#This Row],[Site ID]]&amp;" - "&amp;Table825[[#This Row],[Site Name]]</f>
        <v>SC(B) - Steele Close (B)</v>
      </c>
      <c r="F513" s="93" t="s">
        <v>754</v>
      </c>
      <c r="G513" t="s">
        <v>450</v>
      </c>
      <c r="H513" s="109">
        <v>45175</v>
      </c>
      <c r="I513" s="109">
        <v>45203</v>
      </c>
      <c r="J513" s="9">
        <v>673.96666666679084</v>
      </c>
      <c r="K513" s="9">
        <v>24.518362431371912</v>
      </c>
      <c r="L513" s="9">
        <v>12.796640099880957</v>
      </c>
      <c r="M513" s="9">
        <v>1.2010000000000001</v>
      </c>
    </row>
    <row r="514" spans="3:13">
      <c r="C514" s="112" t="s">
        <v>179</v>
      </c>
      <c r="D514" s="135" t="s">
        <v>173</v>
      </c>
      <c r="E514" t="str">
        <f>Table825[[#This Row],[Site ID]]&amp;" - "&amp;Table825[[#This Row],[Site Name]]</f>
        <v>SC(C) - Steele Close (C)</v>
      </c>
      <c r="F514" s="93" t="s">
        <v>755</v>
      </c>
      <c r="G514" t="s">
        <v>450</v>
      </c>
      <c r="H514" s="109">
        <v>45175</v>
      </c>
      <c r="I514" s="109">
        <v>45203</v>
      </c>
      <c r="J514" s="9">
        <v>673.96666666661622</v>
      </c>
      <c r="K514" s="9">
        <v>24.17130817548032</v>
      </c>
      <c r="L514" s="9">
        <v>12.615505310793488</v>
      </c>
      <c r="M514" s="9">
        <v>1.1839999999999999</v>
      </c>
    </row>
    <row r="515" spans="3:13">
      <c r="C515" s="112" t="s">
        <v>182</v>
      </c>
      <c r="D515" s="135" t="s">
        <v>127</v>
      </c>
      <c r="E515" t="str">
        <f>Table825[[#This Row],[Site ID]]&amp;" - "&amp;Table825[[#This Row],[Site Name]]</f>
        <v>MC - Medina Close</v>
      </c>
      <c r="F515" s="93" t="s">
        <v>756</v>
      </c>
      <c r="G515" t="s">
        <v>450</v>
      </c>
      <c r="H515" s="109">
        <v>45175</v>
      </c>
      <c r="I515" s="109">
        <v>45203</v>
      </c>
      <c r="J515" s="9">
        <v>673.93333333334886</v>
      </c>
      <c r="K515" s="9">
        <v>25.172886042140089</v>
      </c>
      <c r="L515" s="9">
        <v>13.138249500073115</v>
      </c>
      <c r="M515" s="9">
        <v>1.2330000000000001</v>
      </c>
    </row>
    <row r="516" spans="3:13">
      <c r="C516" s="112" t="s">
        <v>184</v>
      </c>
      <c r="D516" s="135" t="s">
        <v>154</v>
      </c>
      <c r="E516" t="str">
        <f>Table825[[#This Row],[Site ID]]&amp;" - "&amp;Table825[[#This Row],[Site Name]]</f>
        <v>PC(A) - Porteous Crescent (A)</v>
      </c>
      <c r="F516" s="93" t="s">
        <v>757</v>
      </c>
      <c r="G516" t="s">
        <v>450</v>
      </c>
      <c r="H516" s="109">
        <v>45175</v>
      </c>
      <c r="I516" s="109">
        <v>45203</v>
      </c>
      <c r="J516" s="9">
        <v>673.91666666662786</v>
      </c>
      <c r="K516" s="9">
        <v>25.704336836900204</v>
      </c>
      <c r="L516" s="9">
        <v>13.415624653914511</v>
      </c>
      <c r="M516" s="9">
        <v>1.2589999999999999</v>
      </c>
    </row>
    <row r="517" spans="3:13">
      <c r="C517" s="112" t="s">
        <v>186</v>
      </c>
      <c r="D517" s="135" t="s">
        <v>133</v>
      </c>
      <c r="E517" t="str">
        <f>Table825[[#This Row],[Site ID]]&amp;" - "&amp;Table825[[#This Row],[Site Name]]</f>
        <v>NH - Nuffield Hospital</v>
      </c>
      <c r="F517" s="93" t="s">
        <v>758</v>
      </c>
      <c r="G517" t="s">
        <v>450</v>
      </c>
      <c r="H517" s="109">
        <v>45175</v>
      </c>
      <c r="I517" s="109">
        <v>45203</v>
      </c>
      <c r="J517" s="9">
        <v>673.96666666661622</v>
      </c>
      <c r="K517" s="9">
        <v>22.538111677137056</v>
      </c>
      <c r="L517" s="9">
        <v>11.763106303307442</v>
      </c>
      <c r="M517" s="9">
        <v>1.1040000000000001</v>
      </c>
    </row>
    <row r="518" spans="3:13">
      <c r="C518" s="112" t="s">
        <v>189</v>
      </c>
      <c r="D518" s="135" t="s">
        <v>30</v>
      </c>
      <c r="E518" t="str">
        <f>Table825[[#This Row],[Site ID]]&amp;" - "&amp;Table825[[#This Row],[Site Name]]</f>
        <v>AR - Ashdown Road</v>
      </c>
      <c r="F518" s="93" t="s">
        <v>759</v>
      </c>
      <c r="G518" t="s">
        <v>450</v>
      </c>
      <c r="H518" s="109">
        <v>45175</v>
      </c>
      <c r="I518" s="109">
        <v>45203</v>
      </c>
      <c r="J518" s="9">
        <v>673.98333333333721</v>
      </c>
      <c r="K518" s="9">
        <v>8.9211152600212156</v>
      </c>
      <c r="L518" s="9">
        <v>4.6561144363367513</v>
      </c>
      <c r="M518" s="9">
        <v>0.437</v>
      </c>
    </row>
    <row r="519" spans="3:13">
      <c r="C519" s="112" t="s">
        <v>191</v>
      </c>
      <c r="D519" s="135" t="s">
        <v>60</v>
      </c>
      <c r="E519" t="str">
        <f>Table825[[#This Row],[Site ID]]&amp;" - "&amp;Table825[[#This Row],[Site Name]]</f>
        <v>CC - Chestnut Close</v>
      </c>
      <c r="F519" s="93" t="s">
        <v>760</v>
      </c>
      <c r="G519" t="s">
        <v>450</v>
      </c>
      <c r="H519" s="109">
        <v>45175</v>
      </c>
      <c r="I519" s="109">
        <v>45203</v>
      </c>
      <c r="J519" s="9">
        <v>674.00000000005821</v>
      </c>
      <c r="K519" s="9">
        <v>32.29486350148089</v>
      </c>
      <c r="L519" s="9">
        <v>16.855356733549527</v>
      </c>
      <c r="M519" s="9">
        <v>1.5820000000000001</v>
      </c>
    </row>
    <row r="520" spans="3:13">
      <c r="C520" s="112" t="s">
        <v>193</v>
      </c>
      <c r="D520" s="135" t="s">
        <v>188</v>
      </c>
      <c r="E520" t="str">
        <f>Table825[[#This Row],[Site ID]]&amp;" - "&amp;Table825[[#This Row],[Site Name]]</f>
        <v>SSQ - Sparrow Square</v>
      </c>
      <c r="F520" s="93" t="s">
        <v>761</v>
      </c>
      <c r="G520" t="s">
        <v>450</v>
      </c>
      <c r="H520" s="109">
        <v>45175</v>
      </c>
      <c r="I520" s="109">
        <v>45203</v>
      </c>
      <c r="J520" s="9">
        <v>674.03333333332557</v>
      </c>
      <c r="K520" s="9">
        <v>23.189096483853685</v>
      </c>
      <c r="L520" s="9">
        <v>12.102868728524889</v>
      </c>
      <c r="M520" s="9">
        <v>1.1359999999999999</v>
      </c>
    </row>
    <row r="521" spans="3:13">
      <c r="C521" s="113" t="s">
        <v>197</v>
      </c>
      <c r="D521" s="135" t="s">
        <v>146</v>
      </c>
      <c r="E521" t="str">
        <f>Table825[[#This Row],[Site ID]]&amp;" - "&amp;Table825[[#This Row],[Site Name]]</f>
        <v>PA - Passfield Avenue</v>
      </c>
      <c r="F521" s="93" t="s">
        <v>762</v>
      </c>
      <c r="G521" t="s">
        <v>450</v>
      </c>
      <c r="H521" s="109">
        <v>45175</v>
      </c>
      <c r="I521" s="109">
        <v>45203</v>
      </c>
      <c r="J521" s="9">
        <v>674.06666666659294</v>
      </c>
      <c r="K521" s="9">
        <v>29.6177069528269</v>
      </c>
      <c r="L521" s="9">
        <v>15.458093399178967</v>
      </c>
      <c r="M521" s="9">
        <v>1.4510000000000001</v>
      </c>
    </row>
    <row r="522" spans="3:13">
      <c r="F522" s="136"/>
      <c r="H522" s="116"/>
      <c r="I522" s="116"/>
    </row>
  </sheetData>
  <mergeCells count="12">
    <mergeCell ref="S299:AD299"/>
    <mergeCell ref="S127:Z127"/>
    <mergeCell ref="S181:Z181"/>
    <mergeCell ref="S182:Z182"/>
    <mergeCell ref="S183:Z183"/>
    <mergeCell ref="S241:Z241"/>
    <mergeCell ref="S242:Z242"/>
    <mergeCell ref="S243:Z243"/>
    <mergeCell ref="S244:Z244"/>
    <mergeCell ref="S245:Z245"/>
    <mergeCell ref="S246:Z246"/>
    <mergeCell ref="S247:Z247"/>
  </mergeCells>
  <phoneticPr fontId="14" type="noConversion"/>
  <conditionalFormatting pivot="1" sqref="U8:AE68">
    <cfRule type="cellIs" dxfId="454" priority="12" operator="greaterThan">
      <formula>40</formula>
    </cfRule>
  </conditionalFormatting>
  <conditionalFormatting pivot="1" sqref="U8:AE68">
    <cfRule type="cellIs" dxfId="453" priority="11" operator="lessThan">
      <formula>10</formula>
    </cfRule>
  </conditionalFormatting>
  <conditionalFormatting pivot="1" sqref="U8:AE68">
    <cfRule type="cellIs" dxfId="452" priority="10" operator="equal">
      <formula>0</formula>
    </cfRule>
  </conditionalFormatting>
  <conditionalFormatting sqref="AV8:BC67">
    <cfRule type="cellIs" dxfId="451" priority="8" operator="lessThan">
      <formula>10</formula>
    </cfRule>
    <cfRule type="cellIs" dxfId="450" priority="9" operator="greaterThan">
      <formula>40</formula>
    </cfRule>
  </conditionalFormatting>
  <conditionalFormatting sqref="AM8:AM67">
    <cfRule type="cellIs" dxfId="449" priority="7" operator="greaterThan">
      <formula>40</formula>
    </cfRule>
  </conditionalFormatting>
  <conditionalFormatting sqref="AM8:AM67">
    <cfRule type="cellIs" dxfId="448" priority="6" operator="lessThan">
      <formula>10</formula>
    </cfRule>
  </conditionalFormatting>
  <conditionalFormatting sqref="AM8:AM67">
    <cfRule type="cellIs" dxfId="447" priority="5" operator="equal">
      <formula>0</formula>
    </cfRule>
  </conditionalFormatting>
  <conditionalFormatting sqref="BH8:BH67">
    <cfRule type="cellIs" dxfId="446" priority="4" operator="greaterThan">
      <formula>36</formula>
    </cfRule>
  </conditionalFormatting>
  <conditionalFormatting sqref="AN8:AN67">
    <cfRule type="cellIs" dxfId="445" priority="3" operator="greaterThan">
      <formula>40</formula>
    </cfRule>
  </conditionalFormatting>
  <conditionalFormatting sqref="AN8:AN67">
    <cfRule type="cellIs" dxfId="444" priority="2" operator="lessThan">
      <formula>10</formula>
    </cfRule>
  </conditionalFormatting>
  <conditionalFormatting sqref="AN8:AN67">
    <cfRule type="cellIs" dxfId="443"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55BE-C536-4166-BD96-AAC30F168021}">
  <dimension ref="A2:I62"/>
  <sheetViews>
    <sheetView zoomScale="115" zoomScaleNormal="115" workbookViewId="0">
      <selection activeCell="J2" sqref="J2"/>
    </sheetView>
  </sheetViews>
  <sheetFormatPr defaultRowHeight="14.5"/>
  <cols>
    <col min="3" max="3" width="18.1796875" customWidth="1"/>
    <col min="4" max="4" width="31.54296875" customWidth="1"/>
  </cols>
  <sheetData>
    <row r="2" spans="1:8">
      <c r="B2" t="s">
        <v>763</v>
      </c>
      <c r="C2" t="s">
        <v>1</v>
      </c>
      <c r="D2" t="s">
        <v>0</v>
      </c>
      <c r="E2" t="s">
        <v>764</v>
      </c>
      <c r="G2" t="s">
        <v>765</v>
      </c>
      <c r="H2" t="s">
        <v>766</v>
      </c>
    </row>
    <row r="3" spans="1:8">
      <c r="B3">
        <v>3</v>
      </c>
      <c r="C3" t="s">
        <v>26</v>
      </c>
      <c r="D3" t="s">
        <v>96</v>
      </c>
      <c r="E3" s="282" t="s">
        <v>767</v>
      </c>
      <c r="H3">
        <f>MATCH(Table1216[[#This Row],[Site Name]],Table1216[Site Name],0)</f>
        <v>1</v>
      </c>
    </row>
    <row r="4" spans="1:8">
      <c r="B4">
        <v>7</v>
      </c>
      <c r="C4" s="111" t="s">
        <v>30</v>
      </c>
      <c r="D4" t="s">
        <v>189</v>
      </c>
      <c r="E4" s="282" t="s">
        <v>767</v>
      </c>
    </row>
    <row r="5" spans="1:8">
      <c r="B5">
        <v>2</v>
      </c>
      <c r="C5" t="s">
        <v>34</v>
      </c>
      <c r="D5" t="s">
        <v>47</v>
      </c>
      <c r="E5" s="282" t="s">
        <v>768</v>
      </c>
    </row>
    <row r="6" spans="1:8">
      <c r="B6">
        <v>2</v>
      </c>
      <c r="C6" s="284" t="s">
        <v>38</v>
      </c>
      <c r="D6" t="s">
        <v>50</v>
      </c>
      <c r="E6" s="282" t="s">
        <v>768</v>
      </c>
    </row>
    <row r="7" spans="1:8">
      <c r="B7">
        <v>6</v>
      </c>
      <c r="C7" s="209" t="s">
        <v>42</v>
      </c>
      <c r="D7" t="s">
        <v>168</v>
      </c>
      <c r="E7" s="282" t="s">
        <v>769</v>
      </c>
    </row>
    <row r="8" spans="1:8">
      <c r="B8">
        <v>4</v>
      </c>
      <c r="C8" s="283" t="s">
        <v>46</v>
      </c>
      <c r="D8" t="s">
        <v>101</v>
      </c>
      <c r="E8" s="282" t="s">
        <v>767</v>
      </c>
    </row>
    <row r="9" spans="1:8">
      <c r="A9" s="115"/>
      <c r="B9">
        <v>5</v>
      </c>
      <c r="C9" s="283" t="s">
        <v>49</v>
      </c>
      <c r="D9" t="s">
        <v>111</v>
      </c>
      <c r="E9" s="282" t="s">
        <v>767</v>
      </c>
    </row>
    <row r="10" spans="1:8">
      <c r="A10" s="115"/>
      <c r="B10">
        <v>5</v>
      </c>
      <c r="C10" s="283" t="s">
        <v>52</v>
      </c>
      <c r="D10" t="s">
        <v>113</v>
      </c>
      <c r="E10" s="282" t="s">
        <v>770</v>
      </c>
    </row>
    <row r="11" spans="1:8">
      <c r="B11">
        <v>5</v>
      </c>
      <c r="C11" s="283" t="s">
        <v>56</v>
      </c>
      <c r="D11" t="s">
        <v>137</v>
      </c>
      <c r="E11" s="282" t="s">
        <v>770</v>
      </c>
    </row>
    <row r="12" spans="1:8">
      <c r="B12">
        <v>8</v>
      </c>
      <c r="C12" s="283" t="s">
        <v>60</v>
      </c>
      <c r="D12" t="s">
        <v>191</v>
      </c>
      <c r="E12" s="282" t="s">
        <v>767</v>
      </c>
    </row>
    <row r="13" spans="1:8">
      <c r="B13">
        <v>5</v>
      </c>
      <c r="C13" s="111" t="s">
        <v>64</v>
      </c>
      <c r="D13" t="s">
        <v>125</v>
      </c>
      <c r="E13" s="282" t="s">
        <v>767</v>
      </c>
    </row>
    <row r="14" spans="1:8">
      <c r="B14">
        <v>5</v>
      </c>
      <c r="C14" s="111" t="s">
        <v>68</v>
      </c>
      <c r="D14" t="s">
        <v>129</v>
      </c>
      <c r="E14" s="282" t="s">
        <v>767</v>
      </c>
    </row>
    <row r="15" spans="1:8">
      <c r="B15">
        <v>5</v>
      </c>
      <c r="C15" s="111" t="s">
        <v>72</v>
      </c>
      <c r="D15" t="s">
        <v>121</v>
      </c>
      <c r="E15" s="282" t="s">
        <v>767</v>
      </c>
    </row>
    <row r="16" spans="1:8">
      <c r="B16">
        <v>8</v>
      </c>
      <c r="C16" s="111" t="s">
        <v>76</v>
      </c>
      <c r="D16" t="s">
        <v>195</v>
      </c>
      <c r="E16" s="282" t="s">
        <v>769</v>
      </c>
    </row>
    <row r="17" spans="2:5">
      <c r="B17">
        <v>4</v>
      </c>
      <c r="C17" s="111" t="s">
        <v>80</v>
      </c>
      <c r="D17" t="s">
        <v>109</v>
      </c>
      <c r="E17" s="282" t="s">
        <v>767</v>
      </c>
    </row>
    <row r="18" spans="2:5">
      <c r="B18">
        <v>4</v>
      </c>
      <c r="C18" s="111" t="s">
        <v>84</v>
      </c>
      <c r="D18" t="s">
        <v>106</v>
      </c>
      <c r="E18" s="282" t="s">
        <v>767</v>
      </c>
    </row>
    <row r="19" spans="2:5">
      <c r="B19">
        <v>1</v>
      </c>
      <c r="C19" s="111" t="s">
        <v>32</v>
      </c>
      <c r="D19" t="s">
        <v>31</v>
      </c>
      <c r="E19" s="282" t="s">
        <v>767</v>
      </c>
    </row>
    <row r="20" spans="2:5">
      <c r="B20">
        <v>2</v>
      </c>
      <c r="C20" s="284" t="s">
        <v>82</v>
      </c>
      <c r="D20" t="s">
        <v>81</v>
      </c>
      <c r="E20" s="282" t="s">
        <v>767</v>
      </c>
    </row>
    <row r="21" spans="2:5">
      <c r="B21">
        <v>6</v>
      </c>
      <c r="C21" t="s">
        <v>95</v>
      </c>
      <c r="D21" t="s">
        <v>161</v>
      </c>
      <c r="E21" s="282" t="s">
        <v>767</v>
      </c>
    </row>
    <row r="22" spans="2:5">
      <c r="B22">
        <v>2</v>
      </c>
      <c r="C22" s="111" t="s">
        <v>78</v>
      </c>
      <c r="D22" t="s">
        <v>77</v>
      </c>
      <c r="E22" s="282" t="s">
        <v>768</v>
      </c>
    </row>
    <row r="23" spans="2:5">
      <c r="B23">
        <v>2</v>
      </c>
      <c r="C23" s="283" t="s">
        <v>74</v>
      </c>
      <c r="D23" t="s">
        <v>73</v>
      </c>
      <c r="E23" s="282" t="s">
        <v>768</v>
      </c>
    </row>
    <row r="24" spans="2:5">
      <c r="B24">
        <v>2</v>
      </c>
      <c r="C24" s="283" t="s">
        <v>86</v>
      </c>
      <c r="D24" t="s">
        <v>85</v>
      </c>
      <c r="E24" s="282" t="s">
        <v>767</v>
      </c>
    </row>
    <row r="25" spans="2:5">
      <c r="B25">
        <v>2</v>
      </c>
      <c r="C25" s="283" t="s">
        <v>93</v>
      </c>
      <c r="D25" t="s">
        <v>88</v>
      </c>
      <c r="E25" s="282" t="s">
        <v>767</v>
      </c>
    </row>
    <row r="26" spans="2:5">
      <c r="B26">
        <v>2</v>
      </c>
      <c r="C26" s="111" t="s">
        <v>90</v>
      </c>
      <c r="D26" t="s">
        <v>89</v>
      </c>
      <c r="E26" s="282" t="s">
        <v>767</v>
      </c>
    </row>
    <row r="27" spans="2:5">
      <c r="B27">
        <v>1</v>
      </c>
      <c r="C27" s="111" t="s">
        <v>13</v>
      </c>
      <c r="D27" t="s">
        <v>12</v>
      </c>
      <c r="E27" s="282" t="s">
        <v>771</v>
      </c>
    </row>
    <row r="28" spans="2:5">
      <c r="B28">
        <v>1</v>
      </c>
      <c r="C28" s="111" t="s">
        <v>24</v>
      </c>
      <c r="D28" t="s">
        <v>23</v>
      </c>
      <c r="E28" s="282" t="s">
        <v>771</v>
      </c>
    </row>
    <row r="29" spans="2:5">
      <c r="B29">
        <v>3</v>
      </c>
      <c r="C29" s="284" t="s">
        <v>102</v>
      </c>
      <c r="D29" t="s">
        <v>99</v>
      </c>
      <c r="E29" s="282" t="s">
        <v>767</v>
      </c>
    </row>
    <row r="30" spans="2:5">
      <c r="B30">
        <v>1</v>
      </c>
      <c r="C30" s="111" t="s">
        <v>28</v>
      </c>
      <c r="D30" t="s">
        <v>27</v>
      </c>
      <c r="E30" s="282" t="s">
        <v>767</v>
      </c>
    </row>
    <row r="31" spans="2:5">
      <c r="B31">
        <v>6</v>
      </c>
      <c r="C31" s="284" t="s">
        <v>120</v>
      </c>
      <c r="D31" t="s">
        <v>171</v>
      </c>
      <c r="E31" s="282" t="s">
        <v>770</v>
      </c>
    </row>
    <row r="32" spans="2:5">
      <c r="B32">
        <v>6</v>
      </c>
      <c r="C32" s="111" t="s">
        <v>124</v>
      </c>
      <c r="D32" t="s">
        <v>165</v>
      </c>
      <c r="E32" s="282" t="s">
        <v>770</v>
      </c>
    </row>
    <row r="33" spans="1:5">
      <c r="B33">
        <v>6</v>
      </c>
      <c r="C33" s="111" t="s">
        <v>127</v>
      </c>
      <c r="D33" t="s">
        <v>182</v>
      </c>
      <c r="E33" s="282" t="s">
        <v>769</v>
      </c>
    </row>
    <row r="34" spans="1:5">
      <c r="B34">
        <v>5</v>
      </c>
      <c r="C34" s="111" t="s">
        <v>122</v>
      </c>
      <c r="D34" t="s">
        <v>117</v>
      </c>
      <c r="E34" s="282" t="s">
        <v>770</v>
      </c>
    </row>
    <row r="35" spans="1:5">
      <c r="B35">
        <v>7</v>
      </c>
      <c r="C35" s="111" t="s">
        <v>133</v>
      </c>
      <c r="D35" t="s">
        <v>186</v>
      </c>
      <c r="E35" s="282" t="s">
        <v>767</v>
      </c>
    </row>
    <row r="36" spans="1:5">
      <c r="B36">
        <v>2</v>
      </c>
      <c r="C36" s="111" t="s">
        <v>58</v>
      </c>
      <c r="D36" t="s">
        <v>57</v>
      </c>
      <c r="E36" s="282" t="s">
        <v>768</v>
      </c>
    </row>
    <row r="37" spans="1:5">
      <c r="B37">
        <v>2</v>
      </c>
      <c r="C37" s="283" t="s">
        <v>54</v>
      </c>
      <c r="D37" t="s">
        <v>53</v>
      </c>
      <c r="E37" s="282" t="s">
        <v>768</v>
      </c>
    </row>
    <row r="38" spans="1:5">
      <c r="B38">
        <v>6</v>
      </c>
      <c r="C38" s="283" t="s">
        <v>143</v>
      </c>
      <c r="D38" t="s">
        <v>158</v>
      </c>
      <c r="E38" s="282" t="s">
        <v>767</v>
      </c>
    </row>
    <row r="39" spans="1:5">
      <c r="B39">
        <v>8</v>
      </c>
      <c r="C39" s="283" t="s">
        <v>146</v>
      </c>
      <c r="D39" t="s">
        <v>197</v>
      </c>
      <c r="E39" s="282" t="s">
        <v>767</v>
      </c>
    </row>
    <row r="40" spans="1:5">
      <c r="B40">
        <v>1</v>
      </c>
      <c r="C40" s="208" t="s">
        <v>36</v>
      </c>
      <c r="D40" t="s">
        <v>35</v>
      </c>
      <c r="E40" s="282" t="s">
        <v>767</v>
      </c>
    </row>
    <row r="41" spans="1:5">
      <c r="B41">
        <v>6</v>
      </c>
      <c r="C41" s="283" t="s">
        <v>154</v>
      </c>
      <c r="D41" t="s">
        <v>184</v>
      </c>
      <c r="E41" s="282" t="s">
        <v>769</v>
      </c>
    </row>
    <row r="42" spans="1:5">
      <c r="B42">
        <v>2</v>
      </c>
      <c r="C42" s="283" t="s">
        <v>66</v>
      </c>
      <c r="D42" t="s">
        <v>65</v>
      </c>
      <c r="E42" s="282" t="s">
        <v>768</v>
      </c>
    </row>
    <row r="43" spans="1:5">
      <c r="B43">
        <v>2</v>
      </c>
      <c r="C43" s="283" t="s">
        <v>62</v>
      </c>
      <c r="D43" t="s">
        <v>61</v>
      </c>
      <c r="E43" s="282" t="s">
        <v>768</v>
      </c>
    </row>
    <row r="44" spans="1:5">
      <c r="B44">
        <v>2</v>
      </c>
      <c r="C44" s="283" t="s">
        <v>70</v>
      </c>
      <c r="D44" t="s">
        <v>69</v>
      </c>
      <c r="E44" s="282" t="s">
        <v>768</v>
      </c>
    </row>
    <row r="45" spans="1:5">
      <c r="A45" s="115"/>
      <c r="B45">
        <v>6</v>
      </c>
      <c r="C45" s="209" t="s">
        <v>167</v>
      </c>
      <c r="D45" t="s">
        <v>174</v>
      </c>
      <c r="E45" s="282" t="s">
        <v>767</v>
      </c>
    </row>
    <row r="46" spans="1:5">
      <c r="B46">
        <v>6</v>
      </c>
      <c r="C46" s="284" t="s">
        <v>170</v>
      </c>
      <c r="D46" t="s">
        <v>177</v>
      </c>
      <c r="E46" s="282" t="s">
        <v>770</v>
      </c>
    </row>
    <row r="47" spans="1:5">
      <c r="B47">
        <v>6</v>
      </c>
      <c r="C47" t="s">
        <v>173</v>
      </c>
      <c r="D47" t="s">
        <v>179</v>
      </c>
      <c r="E47" s="282" t="s">
        <v>770</v>
      </c>
    </row>
    <row r="48" spans="1:5">
      <c r="B48">
        <v>5</v>
      </c>
      <c r="C48" s="284" t="s">
        <v>149</v>
      </c>
      <c r="D48" t="s">
        <v>148</v>
      </c>
      <c r="E48" s="282" t="s">
        <v>770</v>
      </c>
    </row>
    <row r="49" spans="1:9">
      <c r="B49">
        <v>5</v>
      </c>
      <c r="C49" t="s">
        <v>152</v>
      </c>
      <c r="D49" t="s">
        <v>140</v>
      </c>
      <c r="E49" s="282" t="s">
        <v>769</v>
      </c>
    </row>
    <row r="50" spans="1:9">
      <c r="A50" s="115"/>
      <c r="B50">
        <v>5</v>
      </c>
      <c r="C50" s="208" t="s">
        <v>135</v>
      </c>
      <c r="D50" t="s">
        <v>128</v>
      </c>
      <c r="E50" s="282" t="s">
        <v>767</v>
      </c>
    </row>
    <row r="51" spans="1:9">
      <c r="B51">
        <v>5</v>
      </c>
      <c r="C51" s="209" t="s">
        <v>138</v>
      </c>
      <c r="D51" t="s">
        <v>131</v>
      </c>
      <c r="E51" s="282" t="s">
        <v>770</v>
      </c>
    </row>
    <row r="52" spans="1:9">
      <c r="B52">
        <v>5</v>
      </c>
      <c r="C52" s="208" t="s">
        <v>141</v>
      </c>
      <c r="D52" t="s">
        <v>134</v>
      </c>
      <c r="E52" s="282" t="s">
        <v>770</v>
      </c>
      <c r="I52" s="216">
        <v>40.824036671761476</v>
      </c>
    </row>
    <row r="53" spans="1:9">
      <c r="B53">
        <v>8</v>
      </c>
      <c r="C53" s="283" t="s">
        <v>188</v>
      </c>
      <c r="D53" t="s">
        <v>193</v>
      </c>
      <c r="E53" s="282" t="s">
        <v>767</v>
      </c>
    </row>
    <row r="54" spans="1:9">
      <c r="B54">
        <v>3</v>
      </c>
      <c r="C54" s="208" t="s">
        <v>97</v>
      </c>
      <c r="D54" t="s">
        <v>92</v>
      </c>
      <c r="E54" s="282" t="s">
        <v>770</v>
      </c>
    </row>
    <row r="55" spans="1:9">
      <c r="A55" s="115"/>
      <c r="B55">
        <v>6</v>
      </c>
      <c r="C55" s="208" t="s">
        <v>156</v>
      </c>
      <c r="D55" t="s">
        <v>144</v>
      </c>
      <c r="E55" s="282" t="s">
        <v>767</v>
      </c>
    </row>
    <row r="56" spans="1:9">
      <c r="B56">
        <v>6</v>
      </c>
      <c r="C56" t="s">
        <v>159</v>
      </c>
      <c r="D56" t="s">
        <v>147</v>
      </c>
      <c r="E56" s="282" t="s">
        <v>767</v>
      </c>
    </row>
    <row r="57" spans="1:9">
      <c r="B57">
        <v>6</v>
      </c>
      <c r="C57" s="284" t="s">
        <v>162</v>
      </c>
      <c r="D57" t="s">
        <v>151</v>
      </c>
    </row>
    <row r="58" spans="1:9">
      <c r="B58">
        <v>5</v>
      </c>
      <c r="C58" t="s">
        <v>118</v>
      </c>
      <c r="D58" t="s">
        <v>115</v>
      </c>
    </row>
    <row r="59" spans="1:9">
      <c r="B59">
        <v>1</v>
      </c>
      <c r="C59" s="284" t="s">
        <v>44</v>
      </c>
      <c r="D59" t="s">
        <v>43</v>
      </c>
    </row>
    <row r="60" spans="1:9">
      <c r="B60">
        <v>6</v>
      </c>
      <c r="C60" s="111" t="s">
        <v>175</v>
      </c>
      <c r="D60" t="s">
        <v>164</v>
      </c>
    </row>
    <row r="61" spans="1:9">
      <c r="B61">
        <v>1</v>
      </c>
      <c r="C61" t="s">
        <v>40</v>
      </c>
      <c r="D61" t="s">
        <v>39</v>
      </c>
    </row>
    <row r="62" spans="1:9">
      <c r="B62">
        <v>4</v>
      </c>
      <c r="C62" s="111" t="s">
        <v>107</v>
      </c>
      <c r="D62" t="s">
        <v>104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21C0B-2DEB-4DBE-8973-B00DF7269A14}">
  <dimension ref="B2:O63"/>
  <sheetViews>
    <sheetView topLeftCell="A32" workbookViewId="0">
      <selection activeCell="C12" sqref="C12"/>
    </sheetView>
  </sheetViews>
  <sheetFormatPr defaultRowHeight="14.5"/>
  <cols>
    <col min="3" max="3" width="18.1796875" customWidth="1"/>
    <col min="4" max="4" width="31.54296875" customWidth="1"/>
    <col min="12" max="12" width="15.453125" customWidth="1"/>
    <col min="13" max="13" width="16.81640625" customWidth="1"/>
    <col min="14" max="14" width="40.81640625" customWidth="1"/>
    <col min="15" max="15" width="17.7265625" customWidth="1"/>
  </cols>
  <sheetData>
    <row r="2" spans="2:15" ht="15" thickBot="1">
      <c r="B2" t="s">
        <v>763</v>
      </c>
      <c r="C2" t="s">
        <v>1</v>
      </c>
      <c r="D2" t="s">
        <v>0</v>
      </c>
      <c r="G2" t="s">
        <v>765</v>
      </c>
      <c r="H2" t="s">
        <v>766</v>
      </c>
    </row>
    <row r="3" spans="2:15" ht="29.5" thickBot="1">
      <c r="B3">
        <v>1</v>
      </c>
      <c r="C3" s="111" t="s">
        <v>32</v>
      </c>
      <c r="D3" t="s">
        <v>31</v>
      </c>
      <c r="H3">
        <f>MATCH(Table12[[#This Row],[Site Name]],Table12[Site Name],0)</f>
        <v>1</v>
      </c>
      <c r="L3" s="303" t="s">
        <v>772</v>
      </c>
      <c r="M3" s="304" t="s">
        <v>773</v>
      </c>
      <c r="N3" s="304" t="s">
        <v>774</v>
      </c>
      <c r="O3" s="304" t="s">
        <v>775</v>
      </c>
    </row>
    <row r="4" spans="2:15" ht="15" thickBot="1">
      <c r="B4">
        <v>1</v>
      </c>
      <c r="C4" s="111" t="s">
        <v>24</v>
      </c>
      <c r="D4" t="s">
        <v>23</v>
      </c>
      <c r="L4" s="305">
        <v>2023</v>
      </c>
      <c r="M4" s="306" t="s">
        <v>776</v>
      </c>
      <c r="N4" s="307">
        <v>45352</v>
      </c>
      <c r="O4" s="306">
        <v>0.81</v>
      </c>
    </row>
    <row r="5" spans="2:15" ht="15" thickBot="1">
      <c r="B5">
        <v>1</v>
      </c>
      <c r="C5" s="111" t="s">
        <v>13</v>
      </c>
      <c r="D5" t="s">
        <v>12</v>
      </c>
      <c r="L5" s="305">
        <v>2022</v>
      </c>
      <c r="M5" s="306" t="s">
        <v>776</v>
      </c>
      <c r="N5" s="307">
        <v>45078</v>
      </c>
      <c r="O5" s="306">
        <v>0.84</v>
      </c>
    </row>
    <row r="6" spans="2:15" ht="15" thickBot="1">
      <c r="B6">
        <v>1</v>
      </c>
      <c r="C6" s="111" t="s">
        <v>28</v>
      </c>
      <c r="D6" t="s">
        <v>27</v>
      </c>
      <c r="L6" s="305">
        <v>2021</v>
      </c>
      <c r="M6" s="306" t="s">
        <v>776</v>
      </c>
      <c r="N6" s="307">
        <v>45078</v>
      </c>
      <c r="O6" s="306">
        <v>0.84</v>
      </c>
    </row>
    <row r="7" spans="2:15" ht="15" thickBot="1">
      <c r="B7">
        <v>1</v>
      </c>
      <c r="C7" s="208" t="s">
        <v>36</v>
      </c>
      <c r="D7" t="s">
        <v>35</v>
      </c>
      <c r="L7" s="305">
        <v>2020</v>
      </c>
      <c r="M7" s="306" t="s">
        <v>776</v>
      </c>
      <c r="N7" s="307">
        <v>44256</v>
      </c>
      <c r="O7" s="306">
        <v>0.81</v>
      </c>
    </row>
    <row r="8" spans="2:15" ht="15" thickBot="1">
      <c r="B8">
        <v>1</v>
      </c>
      <c r="C8" s="208" t="s">
        <v>44</v>
      </c>
      <c r="D8" t="s">
        <v>43</v>
      </c>
      <c r="L8" s="305">
        <v>2019</v>
      </c>
      <c r="M8" s="306" t="s">
        <v>776</v>
      </c>
      <c r="N8" s="307">
        <v>43891</v>
      </c>
      <c r="O8" s="306">
        <v>0.93</v>
      </c>
    </row>
    <row r="9" spans="2:15">
      <c r="B9">
        <v>1</v>
      </c>
      <c r="C9" s="209" t="s">
        <v>40</v>
      </c>
      <c r="D9" t="s">
        <v>39</v>
      </c>
    </row>
    <row r="10" spans="2:15">
      <c r="B10">
        <v>1</v>
      </c>
      <c r="C10" s="283" t="s">
        <v>777</v>
      </c>
      <c r="D10" t="s">
        <v>778</v>
      </c>
    </row>
    <row r="11" spans="2:15">
      <c r="B11">
        <v>2</v>
      </c>
      <c r="C11" s="208" t="s">
        <v>38</v>
      </c>
      <c r="D11" t="s">
        <v>50</v>
      </c>
    </row>
    <row r="12" spans="2:15">
      <c r="B12">
        <v>2</v>
      </c>
      <c r="C12" s="209" t="s">
        <v>34</v>
      </c>
      <c r="D12" t="s">
        <v>47</v>
      </c>
    </row>
    <row r="13" spans="2:15">
      <c r="B13">
        <v>2</v>
      </c>
      <c r="C13" s="208" t="s">
        <v>82</v>
      </c>
      <c r="D13" t="s">
        <v>81</v>
      </c>
    </row>
    <row r="14" spans="2:15">
      <c r="B14">
        <v>2</v>
      </c>
      <c r="C14" s="111" t="s">
        <v>74</v>
      </c>
      <c r="D14" t="s">
        <v>73</v>
      </c>
    </row>
    <row r="15" spans="2:15">
      <c r="B15">
        <v>2</v>
      </c>
      <c r="C15" s="111" t="s">
        <v>86</v>
      </c>
      <c r="D15" t="s">
        <v>85</v>
      </c>
    </row>
    <row r="16" spans="2:15">
      <c r="B16">
        <v>2</v>
      </c>
      <c r="C16" s="111" t="s">
        <v>78</v>
      </c>
      <c r="D16" t="s">
        <v>77</v>
      </c>
    </row>
    <row r="17" spans="2:4">
      <c r="B17">
        <v>2</v>
      </c>
      <c r="C17" s="111" t="s">
        <v>93</v>
      </c>
      <c r="D17" t="s">
        <v>88</v>
      </c>
    </row>
    <row r="18" spans="2:4">
      <c r="B18">
        <v>2</v>
      </c>
      <c r="C18" s="111" t="s">
        <v>90</v>
      </c>
      <c r="D18" t="s">
        <v>89</v>
      </c>
    </row>
    <row r="19" spans="2:4">
      <c r="B19">
        <v>2</v>
      </c>
      <c r="C19" s="111" t="s">
        <v>58</v>
      </c>
      <c r="D19" t="s">
        <v>57</v>
      </c>
    </row>
    <row r="20" spans="2:4">
      <c r="B20">
        <v>2</v>
      </c>
      <c r="C20" s="111" t="s">
        <v>54</v>
      </c>
      <c r="D20" t="s">
        <v>53</v>
      </c>
    </row>
    <row r="21" spans="2:4">
      <c r="B21">
        <v>2</v>
      </c>
      <c r="C21" s="111" t="s">
        <v>66</v>
      </c>
      <c r="D21" t="s">
        <v>65</v>
      </c>
    </row>
    <row r="22" spans="2:4">
      <c r="B22">
        <v>2</v>
      </c>
      <c r="C22" s="111" t="s">
        <v>62</v>
      </c>
      <c r="D22" t="s">
        <v>61</v>
      </c>
    </row>
    <row r="23" spans="2:4">
      <c r="B23">
        <v>2</v>
      </c>
      <c r="C23" s="111" t="s">
        <v>70</v>
      </c>
      <c r="D23" t="s">
        <v>69</v>
      </c>
    </row>
    <row r="24" spans="2:4">
      <c r="B24">
        <v>3</v>
      </c>
      <c r="C24" s="209" t="s">
        <v>26</v>
      </c>
      <c r="D24" t="s">
        <v>96</v>
      </c>
    </row>
    <row r="25" spans="2:4">
      <c r="B25">
        <v>3</v>
      </c>
      <c r="C25" s="208" t="s">
        <v>102</v>
      </c>
      <c r="D25" t="s">
        <v>99</v>
      </c>
    </row>
    <row r="26" spans="2:4">
      <c r="B26">
        <v>3</v>
      </c>
      <c r="C26" s="208" t="s">
        <v>97</v>
      </c>
      <c r="D26" t="s">
        <v>92</v>
      </c>
    </row>
    <row r="27" spans="2:4">
      <c r="B27">
        <v>4</v>
      </c>
      <c r="C27" s="111" t="s">
        <v>46</v>
      </c>
      <c r="D27" t="s">
        <v>101</v>
      </c>
    </row>
    <row r="28" spans="2:4">
      <c r="B28">
        <v>4</v>
      </c>
      <c r="C28" s="111" t="s">
        <v>80</v>
      </c>
      <c r="D28" t="s">
        <v>109</v>
      </c>
    </row>
    <row r="29" spans="2:4">
      <c r="B29">
        <v>4</v>
      </c>
      <c r="C29" s="111" t="s">
        <v>84</v>
      </c>
      <c r="D29" t="s">
        <v>106</v>
      </c>
    </row>
    <row r="30" spans="2:4">
      <c r="B30">
        <v>4</v>
      </c>
      <c r="C30" s="111" t="s">
        <v>107</v>
      </c>
      <c r="D30" t="s">
        <v>104</v>
      </c>
    </row>
    <row r="31" spans="2:4">
      <c r="B31">
        <v>5</v>
      </c>
      <c r="C31" s="111" t="s">
        <v>52</v>
      </c>
      <c r="D31" t="s">
        <v>113</v>
      </c>
    </row>
    <row r="32" spans="2:4">
      <c r="B32">
        <v>5</v>
      </c>
      <c r="C32" s="111" t="s">
        <v>49</v>
      </c>
      <c r="D32" t="s">
        <v>111</v>
      </c>
    </row>
    <row r="33" spans="2:4">
      <c r="B33">
        <v>5</v>
      </c>
      <c r="C33" s="111" t="s">
        <v>56</v>
      </c>
      <c r="D33" t="s">
        <v>137</v>
      </c>
    </row>
    <row r="34" spans="2:4">
      <c r="B34">
        <v>5</v>
      </c>
      <c r="C34" s="111" t="s">
        <v>68</v>
      </c>
      <c r="D34" t="s">
        <v>129</v>
      </c>
    </row>
    <row r="35" spans="2:4">
      <c r="B35">
        <v>5</v>
      </c>
      <c r="C35" s="111" t="s">
        <v>72</v>
      </c>
      <c r="D35" t="s">
        <v>121</v>
      </c>
    </row>
    <row r="36" spans="2:4">
      <c r="B36">
        <v>5</v>
      </c>
      <c r="C36" s="111" t="s">
        <v>64</v>
      </c>
      <c r="D36" t="s">
        <v>125</v>
      </c>
    </row>
    <row r="37" spans="2:4">
      <c r="B37">
        <v>5</v>
      </c>
      <c r="C37" s="111" t="s">
        <v>122</v>
      </c>
      <c r="D37" t="s">
        <v>117</v>
      </c>
    </row>
    <row r="38" spans="2:4">
      <c r="B38">
        <v>5</v>
      </c>
      <c r="C38" s="208" t="s">
        <v>149</v>
      </c>
      <c r="D38" t="s">
        <v>148</v>
      </c>
    </row>
    <row r="39" spans="2:4">
      <c r="B39">
        <v>5</v>
      </c>
      <c r="C39" s="209" t="s">
        <v>152</v>
      </c>
      <c r="D39" t="s">
        <v>140</v>
      </c>
    </row>
    <row r="40" spans="2:4">
      <c r="B40">
        <v>5</v>
      </c>
      <c r="C40" s="208" t="s">
        <v>135</v>
      </c>
      <c r="D40" t="s">
        <v>128</v>
      </c>
    </row>
    <row r="41" spans="2:4">
      <c r="B41">
        <v>5</v>
      </c>
      <c r="C41" s="209" t="s">
        <v>138</v>
      </c>
      <c r="D41" t="s">
        <v>131</v>
      </c>
    </row>
    <row r="42" spans="2:4">
      <c r="B42">
        <v>5</v>
      </c>
      <c r="C42" s="208" t="s">
        <v>141</v>
      </c>
      <c r="D42" t="s">
        <v>134</v>
      </c>
    </row>
    <row r="43" spans="2:4">
      <c r="B43">
        <v>5</v>
      </c>
      <c r="C43" s="209" t="s">
        <v>118</v>
      </c>
      <c r="D43" t="s">
        <v>115</v>
      </c>
    </row>
    <row r="44" spans="2:4">
      <c r="B44">
        <v>6</v>
      </c>
      <c r="C44" s="209" t="s">
        <v>42</v>
      </c>
      <c r="D44" t="s">
        <v>168</v>
      </c>
    </row>
    <row r="45" spans="2:4">
      <c r="B45">
        <v>6</v>
      </c>
      <c r="C45" s="209" t="s">
        <v>95</v>
      </c>
      <c r="D45" t="s">
        <v>161</v>
      </c>
    </row>
    <row r="46" spans="2:4">
      <c r="B46">
        <v>6</v>
      </c>
      <c r="C46" s="208" t="s">
        <v>120</v>
      </c>
      <c r="D46" t="s">
        <v>171</v>
      </c>
    </row>
    <row r="47" spans="2:4">
      <c r="B47">
        <v>6</v>
      </c>
      <c r="C47" s="111" t="s">
        <v>124</v>
      </c>
      <c r="D47" t="s">
        <v>165</v>
      </c>
    </row>
    <row r="48" spans="2:4">
      <c r="B48">
        <v>6</v>
      </c>
      <c r="C48" s="111" t="s">
        <v>127</v>
      </c>
      <c r="D48" t="s">
        <v>182</v>
      </c>
    </row>
    <row r="49" spans="2:9">
      <c r="B49">
        <v>6</v>
      </c>
      <c r="C49" s="111" t="s">
        <v>143</v>
      </c>
      <c r="D49" t="s">
        <v>158</v>
      </c>
    </row>
    <row r="50" spans="2:9">
      <c r="B50">
        <v>6</v>
      </c>
      <c r="C50" s="111" t="s">
        <v>154</v>
      </c>
      <c r="D50" t="s">
        <v>184</v>
      </c>
    </row>
    <row r="51" spans="2:9">
      <c r="B51">
        <v>6</v>
      </c>
      <c r="C51" s="209" t="s">
        <v>167</v>
      </c>
      <c r="D51" t="s">
        <v>174</v>
      </c>
    </row>
    <row r="52" spans="2:9">
      <c r="B52">
        <v>6</v>
      </c>
      <c r="C52" s="208" t="s">
        <v>170</v>
      </c>
      <c r="D52" t="s">
        <v>177</v>
      </c>
    </row>
    <row r="53" spans="2:9">
      <c r="B53">
        <v>6</v>
      </c>
      <c r="C53" s="209" t="s">
        <v>173</v>
      </c>
      <c r="D53" t="s">
        <v>179</v>
      </c>
      <c r="I53" s="216">
        <v>40.824036671761476</v>
      </c>
    </row>
    <row r="54" spans="2:9">
      <c r="B54">
        <v>6</v>
      </c>
      <c r="C54" s="208" t="s">
        <v>156</v>
      </c>
      <c r="D54" t="s">
        <v>144</v>
      </c>
    </row>
    <row r="55" spans="2:9">
      <c r="B55">
        <v>6</v>
      </c>
      <c r="C55" s="209" t="s">
        <v>159</v>
      </c>
      <c r="D55" t="s">
        <v>147</v>
      </c>
    </row>
    <row r="56" spans="2:9">
      <c r="B56">
        <v>6</v>
      </c>
      <c r="C56" s="208" t="s">
        <v>162</v>
      </c>
      <c r="D56" t="s">
        <v>151</v>
      </c>
    </row>
    <row r="57" spans="2:9">
      <c r="B57">
        <v>6</v>
      </c>
      <c r="C57" s="111" t="s">
        <v>175</v>
      </c>
      <c r="D57" t="s">
        <v>164</v>
      </c>
    </row>
    <row r="58" spans="2:9">
      <c r="B58">
        <v>7</v>
      </c>
      <c r="C58" s="111" t="s">
        <v>30</v>
      </c>
      <c r="D58" t="s">
        <v>189</v>
      </c>
    </row>
    <row r="59" spans="2:9">
      <c r="B59">
        <v>7</v>
      </c>
      <c r="C59" s="111" t="s">
        <v>133</v>
      </c>
      <c r="D59" t="s">
        <v>186</v>
      </c>
    </row>
    <row r="60" spans="2:9">
      <c r="B60">
        <v>8</v>
      </c>
      <c r="C60" s="111" t="s">
        <v>60</v>
      </c>
      <c r="D60" t="s">
        <v>191</v>
      </c>
    </row>
    <row r="61" spans="2:9">
      <c r="B61">
        <v>8</v>
      </c>
      <c r="C61" s="111" t="s">
        <v>76</v>
      </c>
      <c r="D61" t="s">
        <v>195</v>
      </c>
    </row>
    <row r="62" spans="2:9">
      <c r="B62">
        <v>8</v>
      </c>
      <c r="C62" s="111" t="s">
        <v>146</v>
      </c>
      <c r="D62" t="s">
        <v>197</v>
      </c>
    </row>
    <row r="63" spans="2:9">
      <c r="B63">
        <v>8</v>
      </c>
      <c r="C63" s="111" t="s">
        <v>188</v>
      </c>
      <c r="D63" t="s">
        <v>193</v>
      </c>
    </row>
  </sheetData>
  <phoneticPr fontId="14"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6E52D-2311-45B8-B54E-F5EB1F9219A3}">
  <dimension ref="B3:F18"/>
  <sheetViews>
    <sheetView workbookViewId="0">
      <selection activeCell="G10" sqref="G10"/>
    </sheetView>
  </sheetViews>
  <sheetFormatPr defaultRowHeight="14.5"/>
  <cols>
    <col min="2" max="2" width="24.7265625" customWidth="1"/>
    <col min="3" max="3" width="18.26953125" customWidth="1"/>
    <col min="5" max="5" width="10.54296875" customWidth="1"/>
    <col min="6" max="6" width="12.7265625" customWidth="1"/>
  </cols>
  <sheetData>
    <row r="3" spans="2:6">
      <c r="C3" t="s">
        <v>779</v>
      </c>
      <c r="D3" t="s">
        <v>780</v>
      </c>
      <c r="E3" t="s">
        <v>781</v>
      </c>
      <c r="F3" t="s">
        <v>782</v>
      </c>
    </row>
    <row r="4" spans="2:6">
      <c r="B4" s="286" t="s">
        <v>783</v>
      </c>
      <c r="C4">
        <v>23.27</v>
      </c>
      <c r="D4">
        <v>23.1</v>
      </c>
      <c r="E4">
        <f>C4-D4</f>
        <v>0.16999999999999815</v>
      </c>
      <c r="F4" s="114">
        <f>(C4*100)/D4</f>
        <v>100.73593073593074</v>
      </c>
    </row>
    <row r="5" spans="2:6">
      <c r="B5" s="286" t="s">
        <v>784</v>
      </c>
      <c r="C5">
        <v>13.61</v>
      </c>
      <c r="D5">
        <v>17.3</v>
      </c>
      <c r="E5">
        <f t="shared" ref="E5:E6" si="0">C5-D5</f>
        <v>-3.6900000000000013</v>
      </c>
      <c r="F5" s="114">
        <f t="shared" ref="F5:F6" si="1">(C5*100)/D5</f>
        <v>78.670520231213871</v>
      </c>
    </row>
    <row r="6" spans="2:6">
      <c r="B6" s="286" t="s">
        <v>785</v>
      </c>
      <c r="C6">
        <v>11.39</v>
      </c>
      <c r="D6">
        <v>17.2</v>
      </c>
      <c r="E6">
        <f t="shared" si="0"/>
        <v>-5.8099999999999987</v>
      </c>
      <c r="F6" s="114">
        <f t="shared" si="1"/>
        <v>66.220930232558146</v>
      </c>
    </row>
    <row r="9" spans="2:6">
      <c r="B9" s="286" t="s">
        <v>786</v>
      </c>
    </row>
    <row r="10" spans="2:6">
      <c r="C10" t="s">
        <v>320</v>
      </c>
      <c r="D10" t="s">
        <v>21</v>
      </c>
      <c r="E10" t="s">
        <v>447</v>
      </c>
    </row>
    <row r="11" spans="2:6">
      <c r="B11" s="286" t="s">
        <v>783</v>
      </c>
      <c r="C11">
        <v>25.2</v>
      </c>
      <c r="D11">
        <v>23.2</v>
      </c>
      <c r="E11">
        <v>23.1</v>
      </c>
    </row>
    <row r="12" spans="2:6">
      <c r="B12" s="286" t="s">
        <v>784</v>
      </c>
      <c r="C12">
        <v>19</v>
      </c>
      <c r="D12">
        <v>18.3</v>
      </c>
      <c r="E12">
        <v>17.3</v>
      </c>
    </row>
    <row r="13" spans="2:6">
      <c r="B13" s="286" t="s">
        <v>785</v>
      </c>
      <c r="C13">
        <v>19.3</v>
      </c>
      <c r="D13">
        <v>18.899999999999999</v>
      </c>
      <c r="E13">
        <v>17.2</v>
      </c>
    </row>
    <row r="15" spans="2:6">
      <c r="B15" s="286" t="s">
        <v>787</v>
      </c>
    </row>
    <row r="16" spans="2:6">
      <c r="B16" s="286" t="s">
        <v>783</v>
      </c>
      <c r="C16">
        <v>27.49</v>
      </c>
      <c r="D16">
        <v>26.9</v>
      </c>
      <c r="E16">
        <v>23.27</v>
      </c>
    </row>
    <row r="17" spans="2:5">
      <c r="B17" s="286" t="s">
        <v>784</v>
      </c>
      <c r="C17">
        <v>16.22</v>
      </c>
      <c r="D17">
        <v>17.89</v>
      </c>
      <c r="E17">
        <v>13.61</v>
      </c>
    </row>
    <row r="18" spans="2:5">
      <c r="B18" s="286" t="s">
        <v>785</v>
      </c>
      <c r="C18">
        <v>16.579999999999998</v>
      </c>
      <c r="D18">
        <v>17.97</v>
      </c>
      <c r="E18">
        <v>11.39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50073-8341-4F06-A4BB-FFB4D4B3769B}">
  <dimension ref="B1:AJ701"/>
  <sheetViews>
    <sheetView tabSelected="1" zoomScale="70" zoomScaleNormal="70" workbookViewId="0">
      <selection activeCell="BB24" sqref="BB24"/>
    </sheetView>
  </sheetViews>
  <sheetFormatPr defaultRowHeight="15" customHeight="1" outlineLevelCol="1"/>
  <cols>
    <col min="2" max="2" width="29.7265625" hidden="1" customWidth="1" outlineLevel="1"/>
    <col min="3" max="3" width="12.7265625" hidden="1" customWidth="1" outlineLevel="1"/>
    <col min="4" max="4" width="36.54296875" hidden="1" customWidth="1" outlineLevel="1"/>
    <col min="5" max="5" width="16.54296875" hidden="1" customWidth="1" outlineLevel="1"/>
    <col min="6" max="6" width="9" hidden="1" customWidth="1" outlineLevel="1"/>
    <col min="7" max="8" width="23.5429687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4.81640625" hidden="1" customWidth="1" outlineLevel="1"/>
    <col min="14" max="14" width="8.7265625" hidden="1" customWidth="1" outlineLevel="1"/>
    <col min="15" max="15" width="9.81640625" hidden="1" customWidth="1" outlineLevel="1"/>
    <col min="16" max="16" width="8.7265625" customWidth="1" collapsed="1"/>
    <col min="17" max="17" width="36.6328125" bestFit="1" customWidth="1"/>
    <col min="18" max="18" width="9" bestFit="1" customWidth="1"/>
    <col min="19" max="19" width="8.453125" bestFit="1" customWidth="1"/>
    <col min="20" max="20" width="6.26953125" bestFit="1" customWidth="1"/>
    <col min="21" max="24" width="6.1796875" customWidth="1"/>
    <col min="25" max="25" width="6.81640625" bestFit="1" customWidth="1"/>
    <col min="26" max="26" width="10.36328125" bestFit="1" customWidth="1"/>
    <col min="27" max="27" width="7.7265625" bestFit="1" customWidth="1"/>
    <col min="28" max="28" width="9.90625" bestFit="1" customWidth="1"/>
    <col min="29" max="29" width="9.6328125" bestFit="1" customWidth="1"/>
    <col min="30" max="30" width="7.90625" bestFit="1" customWidth="1"/>
    <col min="32" max="34" width="0" hidden="1" customWidth="1"/>
  </cols>
  <sheetData>
    <row r="1" spans="2:36" thickBot="1"/>
    <row r="2" spans="2:36" thickBot="1">
      <c r="B2" s="275" t="s">
        <v>0</v>
      </c>
      <c r="C2" s="225" t="s">
        <v>1</v>
      </c>
      <c r="D2" s="225" t="s">
        <v>443</v>
      </c>
      <c r="E2" s="225" t="s">
        <v>2</v>
      </c>
      <c r="F2" s="225" t="s">
        <v>3</v>
      </c>
      <c r="G2" s="225" t="s">
        <v>4</v>
      </c>
      <c r="H2" s="225" t="s">
        <v>5</v>
      </c>
      <c r="I2" s="225" t="s">
        <v>6</v>
      </c>
      <c r="J2" s="225" t="s">
        <v>7</v>
      </c>
      <c r="K2" s="225" t="s">
        <v>8</v>
      </c>
      <c r="L2" s="225" t="s">
        <v>444</v>
      </c>
      <c r="M2" s="225" t="s">
        <v>788</v>
      </c>
      <c r="N2" s="225" t="s">
        <v>763</v>
      </c>
      <c r="O2" s="276" t="s">
        <v>789</v>
      </c>
      <c r="Q2" s="238" t="s">
        <v>790</v>
      </c>
      <c r="R2" s="238" t="s">
        <v>791</v>
      </c>
      <c r="S2" s="239"/>
      <c r="T2" s="240"/>
      <c r="U2" s="240"/>
      <c r="V2" s="240"/>
      <c r="W2" s="240"/>
      <c r="X2" s="240"/>
      <c r="Y2" s="240"/>
      <c r="Z2" s="240"/>
      <c r="AA2" s="240"/>
      <c r="AB2" s="240"/>
      <c r="AC2" s="240"/>
      <c r="AD2" s="241"/>
      <c r="AJ2" s="128" t="s">
        <v>439</v>
      </c>
    </row>
    <row r="3" spans="2:36" thickBot="1">
      <c r="B3" t="str">
        <f>INDEX(Table12[Site Name],MATCH('2024'!C3,Table12[Site ID],0),1)</f>
        <v>Winchester Street Railway Bridge</v>
      </c>
      <c r="C3" s="135" t="s">
        <v>40</v>
      </c>
      <c r="D3" t="str">
        <f>Table13[[#This Row],[Site ID]]&amp;"-"&amp;Table13[[#This Row],[Site Name]]</f>
        <v>WSRB-Winchester Street Railway Bridge</v>
      </c>
      <c r="E3" s="93">
        <v>2369006</v>
      </c>
      <c r="F3" t="s">
        <v>15</v>
      </c>
      <c r="G3" s="109">
        <v>45294</v>
      </c>
      <c r="H3" s="109">
        <v>45322</v>
      </c>
      <c r="I3" s="9">
        <v>672.03333333344199</v>
      </c>
      <c r="J3" s="9">
        <v>17.464054858387136</v>
      </c>
      <c r="K3" s="9">
        <v>9.1148511786989239</v>
      </c>
      <c r="L3" s="9">
        <v>0.85299999999999998</v>
      </c>
      <c r="N3" s="269">
        <f>INDEX(Table12[],MATCH(Table11[[#This Row],[Site ID]],Table12[[#Data],[Site ID]],0),MATCH(Table11[[#Headers],[Area]],Table12[#Headers],0))</f>
        <v>1</v>
      </c>
      <c r="Q3" s="238" t="s">
        <v>792</v>
      </c>
      <c r="R3" s="239" t="s">
        <v>15</v>
      </c>
      <c r="S3" s="240" t="s">
        <v>203</v>
      </c>
      <c r="T3" s="240" t="s">
        <v>263</v>
      </c>
      <c r="U3" s="240" t="s">
        <v>320</v>
      </c>
      <c r="V3" s="240" t="s">
        <v>21</v>
      </c>
      <c r="W3" s="240" t="s">
        <v>447</v>
      </c>
      <c r="X3" s="240" t="s">
        <v>448</v>
      </c>
      <c r="Y3" s="240" t="s">
        <v>449</v>
      </c>
      <c r="Z3" s="240" t="s">
        <v>450</v>
      </c>
      <c r="AA3" s="240" t="s">
        <v>451</v>
      </c>
      <c r="AB3" s="240" t="s">
        <v>452</v>
      </c>
      <c r="AC3" s="241" t="s">
        <v>1340</v>
      </c>
      <c r="AD3" s="145" t="s">
        <v>793</v>
      </c>
      <c r="AJ3" s="128" t="s">
        <v>440</v>
      </c>
    </row>
    <row r="4" spans="2:36" thickBot="1">
      <c r="B4" t="str">
        <f>INDEX(Table12[Site Name],MATCH('2024'!C4,Table12[Site ID],0),1)</f>
        <v>High Street Botley</v>
      </c>
      <c r="C4" s="135" t="s">
        <v>13</v>
      </c>
      <c r="D4" t="str">
        <f>Table13[[#This Row],[Site ID]]&amp;"-"&amp;Table13[[#This Row],[Site Name]]</f>
        <v>HSB-High Street Botley</v>
      </c>
      <c r="E4" s="93">
        <v>2369001</v>
      </c>
      <c r="F4" t="s">
        <v>15</v>
      </c>
      <c r="G4" s="109">
        <v>45294</v>
      </c>
      <c r="H4" s="109">
        <v>45322</v>
      </c>
      <c r="I4" s="9">
        <v>672.04999999998836</v>
      </c>
      <c r="J4" s="9">
        <v>28.375826203407975</v>
      </c>
      <c r="K4" s="9">
        <v>14.809930168793306</v>
      </c>
      <c r="L4" s="9">
        <v>1.3859999999999999</v>
      </c>
      <c r="N4" s="273">
        <f>INDEX(Table12[],MATCH(Table11[[#This Row],[Site ID]],Table12[[#Data],[Site ID]],0),MATCH(Table11[[#Headers],[Area]],Table12[#Headers],0))</f>
        <v>1</v>
      </c>
      <c r="Q4" s="277" t="s">
        <v>794</v>
      </c>
      <c r="R4" s="233">
        <v>20.474194588426212</v>
      </c>
      <c r="S4" s="234">
        <v>24.919056540120067</v>
      </c>
      <c r="T4" s="234">
        <v>20.06819467182547</v>
      </c>
      <c r="U4" s="234">
        <v>16.324468148295843</v>
      </c>
      <c r="V4" s="234">
        <v>18.09452178924133</v>
      </c>
      <c r="W4" s="234">
        <v>15.07788907613023</v>
      </c>
      <c r="X4" s="234">
        <v>20.02502833283696</v>
      </c>
      <c r="Y4" s="234">
        <v>16.50753118194341</v>
      </c>
      <c r="Z4" s="234">
        <v>14.494307638820576</v>
      </c>
      <c r="AA4" s="308">
        <v>17.937271321517535</v>
      </c>
      <c r="AB4" s="234">
        <v>21.95</v>
      </c>
      <c r="AC4" s="234">
        <v>16.319881983629234</v>
      </c>
      <c r="AD4" s="235">
        <v>18.516028772732238</v>
      </c>
      <c r="AJ4" s="128" t="s">
        <v>795</v>
      </c>
    </row>
    <row r="5" spans="2:36" thickBot="1">
      <c r="B5" t="str">
        <f>INDEX(Table12[Site Name],MATCH('2024'!C5,Table12[Site ID],0),1)</f>
        <v>High Street Botley 2 (A)</v>
      </c>
      <c r="C5" s="135" t="s">
        <v>24</v>
      </c>
      <c r="D5" t="str">
        <f>Table13[[#This Row],[Site ID]]&amp;"-"&amp;Table13[[#This Row],[Site Name]]</f>
        <v>HSB2A-High Street Botley 2 (A)</v>
      </c>
      <c r="E5" s="93">
        <v>2369002</v>
      </c>
      <c r="F5" t="s">
        <v>15</v>
      </c>
      <c r="G5" s="109">
        <v>45294</v>
      </c>
      <c r="H5" s="109">
        <v>45322</v>
      </c>
      <c r="I5" s="9">
        <v>672.03333333344199</v>
      </c>
      <c r="J5" s="9">
        <v>27.270950845687771</v>
      </c>
      <c r="K5" s="9">
        <v>14.233272883970654</v>
      </c>
      <c r="L5" s="9">
        <v>1.3320000000000001</v>
      </c>
      <c r="N5" s="273">
        <f>INDEX(Table12[],MATCH(Table11[[#This Row],[Site ID]],Table12[[#Data],[Site ID]],0),MATCH(Table11[[#Headers],[Area]],Table12[#Headers],0))</f>
        <v>1</v>
      </c>
      <c r="Q5" s="277" t="s">
        <v>796</v>
      </c>
      <c r="R5" s="236">
        <v>12.053175080077279</v>
      </c>
      <c r="S5" s="322">
        <v>8.5363965465924316</v>
      </c>
      <c r="T5" s="322">
        <v>8.3274209378414099</v>
      </c>
      <c r="U5" s="322">
        <v>5.780005442849907</v>
      </c>
      <c r="V5" s="322">
        <v>6.0081057864376817</v>
      </c>
      <c r="W5" s="295">
        <v>3.8460008921052937</v>
      </c>
      <c r="X5" s="322">
        <v>5.3137546597736662</v>
      </c>
      <c r="Y5" s="322">
        <v>5.2765295339863467</v>
      </c>
      <c r="Z5" s="322">
        <v>5.6418772832329793</v>
      </c>
      <c r="AA5" s="322">
        <v>8.8667475179842103</v>
      </c>
      <c r="AB5" s="322">
        <v>10.54</v>
      </c>
      <c r="AC5" s="322">
        <v>7.8073003258366986</v>
      </c>
      <c r="AD5" s="230">
        <v>7.333109500559825</v>
      </c>
      <c r="AI5" s="128"/>
      <c r="AJ5" s="128" t="s">
        <v>1871</v>
      </c>
    </row>
    <row r="6" spans="2:36" ht="14.5">
      <c r="B6" t="str">
        <f>INDEX(Table12[Site Name],MATCH('2024'!C6,Table12[Site ID],0),1)</f>
        <v>Kings Copse Avenue</v>
      </c>
      <c r="C6" s="135" t="s">
        <v>28</v>
      </c>
      <c r="D6" t="str">
        <f>Table13[[#This Row],[Site ID]]&amp;"-"&amp;Table13[[#This Row],[Site Name]]</f>
        <v>KCA-Kings Copse Avenue</v>
      </c>
      <c r="E6" s="93">
        <v>2369003</v>
      </c>
      <c r="F6" t="s">
        <v>15</v>
      </c>
      <c r="G6" s="109">
        <v>45294</v>
      </c>
      <c r="H6" s="109">
        <v>45322</v>
      </c>
      <c r="I6" s="9">
        <v>672.03333333326736</v>
      </c>
      <c r="J6" s="9">
        <v>28.663161549529125</v>
      </c>
      <c r="K6" s="9">
        <v>14.959896424597664</v>
      </c>
      <c r="L6" s="9">
        <v>1.4</v>
      </c>
      <c r="N6" s="273">
        <f>INDEX(Table12[],MATCH(Table11[[#This Row],[Site ID]],Table12[[#Data],[Site ID]],0),MATCH(Table11[[#Headers],[Area]],Table12[#Headers],0))</f>
        <v>1</v>
      </c>
      <c r="Q6" s="277" t="s">
        <v>797</v>
      </c>
      <c r="R6" s="236">
        <v>34.81624327473741</v>
      </c>
      <c r="S6" s="322">
        <v>35.224175911412324</v>
      </c>
      <c r="T6" s="322">
        <v>31.417543911876358</v>
      </c>
      <c r="U6" s="322">
        <v>30.558143507971433</v>
      </c>
      <c r="V6" s="322">
        <v>33.844090096530593</v>
      </c>
      <c r="W6" s="322">
        <v>34.452909717234476</v>
      </c>
      <c r="X6" s="322">
        <v>34.395789787701688</v>
      </c>
      <c r="Y6" s="322">
        <v>30.453195181870861</v>
      </c>
      <c r="Z6" s="322">
        <v>36.698858376123717</v>
      </c>
      <c r="AA6" s="322">
        <v>37.238098542679552</v>
      </c>
      <c r="AB6" s="322">
        <v>36.1</v>
      </c>
      <c r="AC6" s="322">
        <v>32.204357049218061</v>
      </c>
      <c r="AD6" s="230">
        <v>33.95028377977971</v>
      </c>
    </row>
    <row r="7" spans="2:36" ht="14.5">
      <c r="B7" t="str">
        <f>INDEX(Table12[Site Name],MATCH('2024'!C7,Table12[Site ID],0),1)</f>
        <v>Grange Road</v>
      </c>
      <c r="C7" s="135" t="s">
        <v>32</v>
      </c>
      <c r="D7" t="str">
        <f>Table13[[#This Row],[Site ID]]&amp;"-"&amp;Table13[[#This Row],[Site Name]]</f>
        <v>GR-Grange Road</v>
      </c>
      <c r="E7" s="93">
        <v>2369004</v>
      </c>
      <c r="F7" t="s">
        <v>15</v>
      </c>
      <c r="G7" s="109">
        <v>45294</v>
      </c>
      <c r="H7" s="109">
        <v>45322</v>
      </c>
      <c r="I7" s="9">
        <v>672.03333333326736</v>
      </c>
      <c r="J7" s="9">
        <v>30.055372253363398</v>
      </c>
      <c r="K7" s="9">
        <v>15.686519965220981</v>
      </c>
      <c r="L7" s="9">
        <v>1.468</v>
      </c>
      <c r="N7" s="273">
        <f>INDEX(Table12[],MATCH(Table11[[#This Row],[Site ID]],Table12[[#Data],[Site ID]],0),MATCH(Table11[[#Headers],[Area]],Table12[#Headers],0))</f>
        <v>1</v>
      </c>
      <c r="Q7" s="277" t="s">
        <v>798</v>
      </c>
      <c r="R7" s="236">
        <v>25.46105764224178</v>
      </c>
      <c r="S7" s="322">
        <v>24.49260369120914</v>
      </c>
      <c r="T7" s="322">
        <v>21.915541110506666</v>
      </c>
      <c r="U7" s="322">
        <v>19.480021293981522</v>
      </c>
      <c r="V7" s="322">
        <v>19.610817724986493</v>
      </c>
      <c r="W7" s="322">
        <v>18.248498996355885</v>
      </c>
      <c r="X7" s="322">
        <v>19.558960322200118</v>
      </c>
      <c r="Y7" s="322">
        <v>18.137805293602455</v>
      </c>
      <c r="Z7" s="322">
        <v>18.554682212850945</v>
      </c>
      <c r="AA7" s="322">
        <v>22.456992624315035</v>
      </c>
      <c r="AB7" s="322">
        <v>24.77</v>
      </c>
      <c r="AC7" s="322">
        <v>21.316953024133973</v>
      </c>
      <c r="AD7" s="230">
        <v>21.166994494698667</v>
      </c>
    </row>
    <row r="8" spans="2:36" ht="14.5">
      <c r="B8" t="str">
        <f>INDEX(Table12[Site Name],MATCH('2024'!C8,Table12[Site ID],0),1)</f>
        <v>Upper Northam Close</v>
      </c>
      <c r="C8" s="135" t="s">
        <v>44</v>
      </c>
      <c r="D8" t="str">
        <f>Table13[[#This Row],[Site ID]]&amp;"-"&amp;Table13[[#This Row],[Site Name]]</f>
        <v>UNC-Upper Northam Close</v>
      </c>
      <c r="E8" s="93">
        <v>2369007</v>
      </c>
      <c r="F8" t="s">
        <v>15</v>
      </c>
      <c r="G8" s="109">
        <v>45294</v>
      </c>
      <c r="H8" s="109">
        <v>45322</v>
      </c>
      <c r="I8" s="9">
        <v>672.09999999997672</v>
      </c>
      <c r="J8" s="9">
        <v>23.153442940039486</v>
      </c>
      <c r="K8" s="9">
        <v>12.08426040711873</v>
      </c>
      <c r="L8" s="9">
        <v>1.131</v>
      </c>
      <c r="N8" s="273">
        <f>INDEX(Table12[],MATCH(Table11[[#This Row],[Site ID]],Table12[[#Data],[Site ID]],0),MATCH(Table11[[#Headers],[Area]],Table12[#Headers],0))</f>
        <v>1</v>
      </c>
      <c r="Q8" s="277" t="s">
        <v>799</v>
      </c>
      <c r="R8" s="236">
        <v>24.07987240274748</v>
      </c>
      <c r="S8" s="322">
        <v>21.154667328305859</v>
      </c>
      <c r="T8" s="322">
        <v>22.197985180041389</v>
      </c>
      <c r="U8" s="322">
        <v>15.199251670378619</v>
      </c>
      <c r="V8" s="322">
        <v>15.066215781000901</v>
      </c>
      <c r="W8" s="322">
        <v>11.455888985256186</v>
      </c>
      <c r="X8" s="322">
        <v>16.826815809097688</v>
      </c>
      <c r="Y8" s="322"/>
      <c r="Z8" s="322">
        <v>17.559007081621999</v>
      </c>
      <c r="AA8" s="322">
        <v>14.001629482861752</v>
      </c>
      <c r="AB8" s="322">
        <v>23.81</v>
      </c>
      <c r="AC8" s="322">
        <v>16.730261667757574</v>
      </c>
      <c r="AD8" s="230">
        <v>18.007417762642675</v>
      </c>
    </row>
    <row r="9" spans="2:36" ht="14.5">
      <c r="B9" t="str">
        <f>INDEX(Table12[Site Name],MATCH('2024'!C9,Table12[Site ID],0),1)</f>
        <v>Bridge Road</v>
      </c>
      <c r="C9" s="135" t="s">
        <v>34</v>
      </c>
      <c r="D9" t="str">
        <f>Table13[[#This Row],[Site ID]]&amp;"-"&amp;Table13[[#This Row],[Site Name]]</f>
        <v>BDG-Bridge Road</v>
      </c>
      <c r="E9" s="93">
        <v>2369008</v>
      </c>
      <c r="F9" t="s">
        <v>15</v>
      </c>
      <c r="G9" s="109">
        <v>45294</v>
      </c>
      <c r="H9" s="109">
        <v>45322</v>
      </c>
      <c r="I9" s="9">
        <v>672.25000000011642</v>
      </c>
      <c r="J9" s="9">
        <v>25.46105764224178</v>
      </c>
      <c r="K9" s="9">
        <v>13.288652214113664</v>
      </c>
      <c r="L9" s="9">
        <v>1.244</v>
      </c>
      <c r="N9" s="273">
        <f>INDEX(Table12[],MATCH(Table11[[#This Row],[Site ID]],Table12[[#Data],[Site ID]],0),MATCH(Table11[[#Headers],[Area]],Table12[#Headers],0))</f>
        <v>1</v>
      </c>
      <c r="Q9" s="277" t="s">
        <v>800</v>
      </c>
      <c r="R9" s="236">
        <v>29.321228235532296</v>
      </c>
      <c r="S9" s="322">
        <v>31.505783519883941</v>
      </c>
      <c r="T9" s="322">
        <v>26.761099729658156</v>
      </c>
      <c r="U9" s="322">
        <v>23.058749628895921</v>
      </c>
      <c r="V9" s="322">
        <v>25.188914287984023</v>
      </c>
      <c r="W9" s="322">
        <v>24.899803712607358</v>
      </c>
      <c r="X9" s="322">
        <v>24.127318455194818</v>
      </c>
      <c r="Y9" s="322">
        <v>23.012934724504966</v>
      </c>
      <c r="Z9" s="322">
        <v>27.325986938486345</v>
      </c>
      <c r="AA9" s="324">
        <v>22.908485461141144</v>
      </c>
      <c r="AB9" s="322"/>
      <c r="AC9" s="322">
        <v>25.816577127871774</v>
      </c>
      <c r="AD9" s="230">
        <v>25.811534711069161</v>
      </c>
    </row>
    <row r="10" spans="2:36" ht="14.5">
      <c r="B10" t="str">
        <f>INDEX(Table12[Site Name],MATCH('2024'!C10,Table12[Site ID],0),1)</f>
        <v>Bridge Road 2</v>
      </c>
      <c r="C10" s="135" t="s">
        <v>38</v>
      </c>
      <c r="D10" t="str">
        <f>Table13[[#This Row],[Site ID]]&amp;"-"&amp;Table13[[#This Row],[Site Name]]</f>
        <v>BDG2-Bridge Road 2</v>
      </c>
      <c r="E10" s="93">
        <v>2369009</v>
      </c>
      <c r="F10" t="s">
        <v>15</v>
      </c>
      <c r="G10" s="109">
        <v>45294</v>
      </c>
      <c r="H10" s="109">
        <v>45322</v>
      </c>
      <c r="I10" s="9">
        <v>672.21666666667443</v>
      </c>
      <c r="J10" s="9">
        <v>34.81624327473741</v>
      </c>
      <c r="K10" s="9">
        <v>18.171316949236644</v>
      </c>
      <c r="L10" s="9">
        <v>1.7010000000000001</v>
      </c>
      <c r="N10" s="273">
        <f>INDEX(Table12[],MATCH(Table11[[#This Row],[Site ID]],Table12[[#Data],[Site ID]],0),MATCH(Table11[[#Headers],[Area]],Table12[#Headers],0))</f>
        <v>2</v>
      </c>
      <c r="Q10" s="277" t="s">
        <v>801</v>
      </c>
      <c r="R10" s="236">
        <v>28.568586738109701</v>
      </c>
      <c r="S10" s="322">
        <v>34.048629895006307</v>
      </c>
      <c r="T10" s="322">
        <v>28.593231020972219</v>
      </c>
      <c r="U10" s="322">
        <v>26.531494099311104</v>
      </c>
      <c r="V10" s="322">
        <v>22.928019483101924</v>
      </c>
      <c r="W10" s="322">
        <v>23.551195657561546</v>
      </c>
      <c r="X10" s="322">
        <v>24.658907084811283</v>
      </c>
      <c r="Y10" s="322"/>
      <c r="Z10" s="322">
        <v>26.431223546942565</v>
      </c>
      <c r="AA10" s="322">
        <v>24.393668919318838</v>
      </c>
      <c r="AB10" s="322">
        <v>31.55</v>
      </c>
      <c r="AC10" s="322">
        <v>25.308118493205935</v>
      </c>
      <c r="AD10" s="230">
        <v>26.960279539849218</v>
      </c>
    </row>
    <row r="11" spans="2:36" ht="14.5">
      <c r="B11" t="str">
        <f>INDEX(Table12[Site Name],MATCH('2024'!C11,Table12[Site ID],0),1)</f>
        <v>Oakhill (Prov)</v>
      </c>
      <c r="C11" s="135" t="s">
        <v>58</v>
      </c>
      <c r="D11" t="str">
        <f>Table13[[#This Row],[Site ID]]&amp;"-"&amp;Table13[[#This Row],[Site Name]]</f>
        <v>OH-Oakhill (Prov)</v>
      </c>
      <c r="E11" s="93">
        <v>2369011</v>
      </c>
      <c r="F11" t="s">
        <v>15</v>
      </c>
      <c r="G11" s="109">
        <v>45294</v>
      </c>
      <c r="H11" s="109">
        <v>45322</v>
      </c>
      <c r="I11" s="9">
        <v>672.18333333340706</v>
      </c>
      <c r="J11" s="9">
        <v>32.586835932653692</v>
      </c>
      <c r="K11" s="9">
        <v>17.007743179881885</v>
      </c>
      <c r="L11" s="9">
        <v>1.5920000000000001</v>
      </c>
      <c r="N11" s="273">
        <f>INDEX(Table12[],MATCH(Table11[[#This Row],[Site ID]],Table12[[#Data],[Site ID]],0),MATCH(Table11[[#Headers],[Area]],Table12[#Headers],0))</f>
        <v>2</v>
      </c>
      <c r="Q11" s="277" t="s">
        <v>802</v>
      </c>
      <c r="R11" s="236">
        <v>28.384977424957405</v>
      </c>
      <c r="S11" s="322">
        <v>21.660061921964054</v>
      </c>
      <c r="T11" s="322"/>
      <c r="U11" s="322">
        <v>28.529894238438882</v>
      </c>
      <c r="V11" s="322">
        <v>28.752680357037423</v>
      </c>
      <c r="W11" s="322">
        <v>27.685792682923474</v>
      </c>
      <c r="X11" s="322">
        <v>30.813376407151576</v>
      </c>
      <c r="Y11" s="322">
        <v>22.863119073543565</v>
      </c>
      <c r="Z11" s="322">
        <v>24.687053797625836</v>
      </c>
      <c r="AA11" s="322">
        <v>27.193488851451161</v>
      </c>
      <c r="AB11" s="322">
        <v>30.32</v>
      </c>
      <c r="AC11" s="322">
        <v>25.768395390427379</v>
      </c>
      <c r="AD11" s="230">
        <v>26.968985467774612</v>
      </c>
    </row>
    <row r="12" spans="2:36" ht="14.5">
      <c r="B12" t="str">
        <f>INDEX(Table12[Site Name],MATCH('2024'!C12,Table12[Site ID],0),1)</f>
        <v>Oakhill 2 (Bridge)</v>
      </c>
      <c r="C12" s="135" t="s">
        <v>54</v>
      </c>
      <c r="D12" t="str">
        <f>Table13[[#This Row],[Site ID]]&amp;"-"&amp;Table13[[#This Row],[Site Name]]</f>
        <v>OH2-Oakhill 2 (Bridge)</v>
      </c>
      <c r="E12" s="93">
        <v>2369010</v>
      </c>
      <c r="F12" t="s">
        <v>15</v>
      </c>
      <c r="G12" s="109">
        <v>45294</v>
      </c>
      <c r="H12" s="109">
        <v>45322</v>
      </c>
      <c r="I12" s="9">
        <v>672.18333333323244</v>
      </c>
      <c r="J12" s="9">
        <v>40.180878728527517</v>
      </c>
      <c r="K12" s="9">
        <v>20.971231069168851</v>
      </c>
      <c r="L12" s="9">
        <v>1.9630000000000001</v>
      </c>
      <c r="N12" s="273">
        <f>INDEX(Table12[],MATCH(Table11[[#This Row],[Site ID]],Table12[[#Data],[Site ID]],0),MATCH(Table11[[#Headers],[Area]],Table12[#Headers],0))</f>
        <v>2</v>
      </c>
      <c r="Q12" s="277" t="s">
        <v>803</v>
      </c>
      <c r="R12" s="236">
        <v>25.962697147965162</v>
      </c>
      <c r="S12" s="322">
        <v>25.870316946831764</v>
      </c>
      <c r="T12" s="322">
        <v>24.494246337653625</v>
      </c>
      <c r="U12" s="322">
        <v>18.833301496971117</v>
      </c>
      <c r="V12" s="322">
        <v>19.352440847814758</v>
      </c>
      <c r="W12" s="322">
        <v>16.960908550184403</v>
      </c>
      <c r="X12" s="322"/>
      <c r="Y12" s="322">
        <v>17.138843017733372</v>
      </c>
      <c r="Z12" s="322">
        <v>21.474828691396556</v>
      </c>
      <c r="AA12" s="324">
        <v>27.058839522807617</v>
      </c>
      <c r="AB12" s="322">
        <v>26.55</v>
      </c>
      <c r="AC12" s="322">
        <v>20.076712894896954</v>
      </c>
      <c r="AD12" s="230">
        <v>22.161194132205029</v>
      </c>
    </row>
    <row r="13" spans="2:36" ht="14.5">
      <c r="B13" t="str">
        <f>INDEX(Table12[Site Name],MATCH('2024'!C13,Table12[Site ID],0),1)</f>
        <v>Providence Hill 1</v>
      </c>
      <c r="C13" s="135" t="s">
        <v>66</v>
      </c>
      <c r="D13" t="str">
        <f>Table13[[#This Row],[Site ID]]&amp;"-"&amp;Table13[[#This Row],[Site Name]]</f>
        <v>PH1-Providence Hill 1</v>
      </c>
      <c r="E13" s="93">
        <v>2369013</v>
      </c>
      <c r="F13" t="s">
        <v>15</v>
      </c>
      <c r="G13" s="109">
        <v>45294</v>
      </c>
      <c r="H13" s="109">
        <v>45322</v>
      </c>
      <c r="I13" s="9">
        <v>672.2333333332208</v>
      </c>
      <c r="J13" s="9">
        <v>26.935355779247828</v>
      </c>
      <c r="K13" s="9">
        <v>14.058118882697197</v>
      </c>
      <c r="L13" s="9">
        <v>1.3160000000000001</v>
      </c>
      <c r="N13" s="273">
        <f>INDEX(Table12[],MATCH(Table11[[#This Row],[Site ID]],Table12[[#Data],[Site ID]],0),MATCH(Table11[[#Headers],[Area]],Table12[#Headers],0))</f>
        <v>2</v>
      </c>
      <c r="Q13" s="277" t="s">
        <v>804</v>
      </c>
      <c r="R13" s="236">
        <v>25.58097877094972</v>
      </c>
      <c r="S13" s="322">
        <v>26.46224123216323</v>
      </c>
      <c r="T13" s="322">
        <v>24.264341404180573</v>
      </c>
      <c r="U13" s="322">
        <v>17.912775990892875</v>
      </c>
      <c r="V13" s="322">
        <v>19.518524130527734</v>
      </c>
      <c r="W13" s="322">
        <v>20.784255730387969</v>
      </c>
      <c r="X13" s="322">
        <v>22.423897711176892</v>
      </c>
      <c r="Y13" s="322">
        <v>20.320783568799996</v>
      </c>
      <c r="Z13" s="322">
        <v>20.826761613601136</v>
      </c>
      <c r="AA13" s="322">
        <v>22.100555632615645</v>
      </c>
      <c r="AB13" s="322">
        <v>22.62</v>
      </c>
      <c r="AC13" s="323">
        <v>20.518766192482584</v>
      </c>
      <c r="AD13" s="230">
        <v>21.944490164814862</v>
      </c>
    </row>
    <row r="14" spans="2:36" ht="14.5">
      <c r="B14" t="str">
        <f>INDEX(Table12[Site Name],MATCH('2024'!C14,Table12[Site ID],0),1)</f>
        <v>Providence Hill 3</v>
      </c>
      <c r="C14" s="135" t="s">
        <v>70</v>
      </c>
      <c r="D14" t="str">
        <f>Table13[[#This Row],[Site ID]]&amp;"-"&amp;Table13[[#This Row],[Site Name]]</f>
        <v>PH3-Providence Hill 3</v>
      </c>
      <c r="E14" s="93">
        <v>2369014</v>
      </c>
      <c r="F14" t="s">
        <v>15</v>
      </c>
      <c r="G14" s="109">
        <v>45294</v>
      </c>
      <c r="H14" s="109">
        <v>45322</v>
      </c>
      <c r="I14" s="9">
        <v>672.23333333339542</v>
      </c>
      <c r="J14" s="9">
        <v>26.218989934048253</v>
      </c>
      <c r="K14" s="9">
        <v>13.684232742196375</v>
      </c>
      <c r="L14" s="9">
        <v>1.2809999999999999</v>
      </c>
      <c r="N14" s="273">
        <f>INDEX(Table12[],MATCH(Table11[[#This Row],[Site ID]],Table12[[#Data],[Site ID]],0),MATCH(Table11[[#Headers],[Area]],Table12[#Headers],0))</f>
        <v>2</v>
      </c>
      <c r="Q14" s="277" t="s">
        <v>805</v>
      </c>
      <c r="R14" s="236">
        <v>19.398684399890371</v>
      </c>
      <c r="S14" s="322">
        <v>15.876084307460404</v>
      </c>
      <c r="T14" s="322">
        <v>14.553182088665096</v>
      </c>
      <c r="U14" s="322">
        <v>11.171124854661823</v>
      </c>
      <c r="V14" s="322">
        <v>11.047032787863788</v>
      </c>
      <c r="W14" s="322">
        <v>11.436282216494979</v>
      </c>
      <c r="X14" s="322">
        <v>11.038386519532255</v>
      </c>
      <c r="Y14" s="322">
        <v>12.286377454085317</v>
      </c>
      <c r="Z14" s="322">
        <v>13.967174480138837</v>
      </c>
      <c r="AA14" s="322">
        <v>14.086484868902426</v>
      </c>
      <c r="AB14" s="322">
        <v>16.649999999999999</v>
      </c>
      <c r="AC14" s="322">
        <v>15.286866543483635</v>
      </c>
      <c r="AD14" s="230">
        <v>13.899806710098241</v>
      </c>
    </row>
    <row r="15" spans="2:36" ht="14.5">
      <c r="B15" t="str">
        <f>INDEX(Table12[Site Name],MATCH('2024'!C15,Table12[Site ID],0),1)</f>
        <v>Providence Hill 2</v>
      </c>
      <c r="C15" s="135" t="s">
        <v>62</v>
      </c>
      <c r="D15" t="str">
        <f>Table13[[#This Row],[Site ID]]&amp;"-"&amp;Table13[[#This Row],[Site Name]]</f>
        <v>PH2-Providence Hill 2</v>
      </c>
      <c r="E15" s="93">
        <v>2369012</v>
      </c>
      <c r="F15" t="s">
        <v>15</v>
      </c>
      <c r="G15" s="109">
        <v>45294</v>
      </c>
      <c r="H15" s="109">
        <v>45322</v>
      </c>
      <c r="I15" s="9">
        <v>672.2333333332208</v>
      </c>
      <c r="J15" s="9">
        <v>37.905987008485546</v>
      </c>
      <c r="K15" s="9">
        <v>19.783918062883899</v>
      </c>
      <c r="L15" s="9">
        <v>1.8520000000000001</v>
      </c>
      <c r="N15" s="273">
        <f>INDEX(Table12[],MATCH(Table11[[#This Row],[Site ID]],Table12[[#Data],[Site ID]],0),MATCH(Table11[[#Headers],[Area]],Table12[#Headers],0))</f>
        <v>2</v>
      </c>
      <c r="Q15" s="277" t="s">
        <v>806</v>
      </c>
      <c r="R15" s="236">
        <v>24.251069594347335</v>
      </c>
      <c r="S15" s="322">
        <v>25.429463321689308</v>
      </c>
      <c r="T15" s="322">
        <v>21.019699516545259</v>
      </c>
      <c r="U15" s="322">
        <v>19.66689805308836</v>
      </c>
      <c r="V15" s="322">
        <v>17.760255298842722</v>
      </c>
      <c r="W15" s="322">
        <v>20.520349433721005</v>
      </c>
      <c r="X15" s="322">
        <v>20.620034297644615</v>
      </c>
      <c r="Y15" s="322">
        <v>20.52086447118505</v>
      </c>
      <c r="Z15" s="322">
        <v>18.889526719830425</v>
      </c>
      <c r="AA15" s="322">
        <v>18.781607609989408</v>
      </c>
      <c r="AB15" s="322">
        <v>20.97</v>
      </c>
      <c r="AC15" s="322">
        <v>24.291683852896206</v>
      </c>
      <c r="AD15" s="230">
        <v>21.060121014148304</v>
      </c>
    </row>
    <row r="16" spans="2:36" ht="14.5">
      <c r="B16" t="str">
        <f>INDEX(Table12[Site Name],MATCH('2024'!C16,Table12[Site ID],0),1)</f>
        <v>Hamble Lane 2 (Tesco)</v>
      </c>
      <c r="C16" s="135" t="s">
        <v>74</v>
      </c>
      <c r="D16" t="str">
        <f>Table13[[#This Row],[Site ID]]&amp;"-"&amp;Table13[[#This Row],[Site Name]]</f>
        <v>HL2-Hamble Lane 2 (Tesco)</v>
      </c>
      <c r="E16" s="93">
        <v>2369015</v>
      </c>
      <c r="F16" t="s">
        <v>15</v>
      </c>
      <c r="G16" s="109">
        <v>45294</v>
      </c>
      <c r="H16" s="109">
        <v>45322</v>
      </c>
      <c r="I16" s="9">
        <v>672.18333333340706</v>
      </c>
      <c r="J16" s="9">
        <v>36.803474250572442</v>
      </c>
      <c r="K16" s="9">
        <v>19.208493867730919</v>
      </c>
      <c r="L16" s="9">
        <v>1.798</v>
      </c>
      <c r="N16" s="273">
        <f>INDEX(Table12[],MATCH(Table11[[#This Row],[Site ID]],Table12[[#Data],[Site ID]],0),MATCH(Table11[[#Headers],[Area]],Table12[#Headers],0))</f>
        <v>2</v>
      </c>
      <c r="Q16" s="277" t="s">
        <v>807</v>
      </c>
      <c r="R16" s="236">
        <v>31.791719312175143</v>
      </c>
      <c r="S16" s="322">
        <v>39.060202437179697</v>
      </c>
      <c r="T16" s="322">
        <v>36.059433302759949</v>
      </c>
      <c r="U16" s="322">
        <v>33.475013854535177</v>
      </c>
      <c r="V16" s="322">
        <v>27.561226859676172</v>
      </c>
      <c r="W16" s="322">
        <v>29.970909226077772</v>
      </c>
      <c r="X16" s="322">
        <v>33.875988964555184</v>
      </c>
      <c r="Y16" s="322">
        <v>33.574476043459264</v>
      </c>
      <c r="Z16" s="322">
        <v>26.703760900353547</v>
      </c>
      <c r="AA16" s="322">
        <v>28.221492271101923</v>
      </c>
      <c r="AB16" s="322">
        <v>27.54</v>
      </c>
      <c r="AC16" s="322">
        <v>33.705217253093302</v>
      </c>
      <c r="AD16" s="230">
        <v>31.794953368747258</v>
      </c>
    </row>
    <row r="17" spans="2:30" ht="14.5">
      <c r="B17" t="str">
        <f>INDEX(Table12[Site Name],MATCH('2024'!C17,Table12[Site ID],0),1)</f>
        <v>Hamble Lane (Woodlands)</v>
      </c>
      <c r="C17" s="135" t="s">
        <v>78</v>
      </c>
      <c r="D17" t="str">
        <f>Table13[[#This Row],[Site ID]]&amp;"-"&amp;Table13[[#This Row],[Site Name]]</f>
        <v>HL-Hamble Lane (Woodlands)</v>
      </c>
      <c r="E17" s="93">
        <v>2369016</v>
      </c>
      <c r="F17" t="s">
        <v>15</v>
      </c>
      <c r="G17" s="109">
        <v>45294</v>
      </c>
      <c r="H17" s="109">
        <v>45322</v>
      </c>
      <c r="I17" s="9">
        <v>672.16666666651145</v>
      </c>
      <c r="J17" s="9">
        <v>30.602090255400078</v>
      </c>
      <c r="K17" s="9">
        <v>15.971863390083548</v>
      </c>
      <c r="L17" s="9">
        <v>1.4950000000000001</v>
      </c>
      <c r="N17" s="273">
        <f>INDEX(Table12[],MATCH(Table11[[#This Row],[Site ID]],Table12[[#Data],[Site ID]],0),MATCH(Table11[[#Headers],[Area]],Table12[#Headers],0))</f>
        <v>2</v>
      </c>
      <c r="Q17" s="277" t="s">
        <v>808</v>
      </c>
      <c r="R17" s="236">
        <v>27.261103386637124</v>
      </c>
      <c r="S17" s="322">
        <v>26.396700077403157</v>
      </c>
      <c r="T17" s="322">
        <v>21.257399256509252</v>
      </c>
      <c r="U17" s="322">
        <v>21.303335642532801</v>
      </c>
      <c r="V17" s="323"/>
      <c r="W17" s="323">
        <v>24.936397561699568</v>
      </c>
      <c r="X17" s="322">
        <v>38.79463568588357</v>
      </c>
      <c r="Y17" s="322">
        <v>16.887084751127485</v>
      </c>
      <c r="Z17" s="322">
        <v>23.110112124904731</v>
      </c>
      <c r="AA17" s="322">
        <v>19.696612567621351</v>
      </c>
      <c r="AB17" s="322">
        <v>26.72</v>
      </c>
      <c r="AC17" s="322">
        <v>22.274211122372076</v>
      </c>
      <c r="AD17" s="230">
        <v>24.421599288790102</v>
      </c>
    </row>
    <row r="18" spans="2:30" ht="14.5">
      <c r="B18" t="str">
        <f>INDEX(Table12[Site Name],MATCH('2024'!C18,Table12[Site ID],0),1)</f>
        <v>Hamble Corner Fruit Farm</v>
      </c>
      <c r="C18" s="135" t="s">
        <v>82</v>
      </c>
      <c r="D18" t="str">
        <f>Table13[[#This Row],[Site ID]]&amp;"-"&amp;Table13[[#This Row],[Site Name]]</f>
        <v>HCF-Hamble Corner Fruit Farm</v>
      </c>
      <c r="E18" s="93">
        <v>2369017</v>
      </c>
      <c r="F18" t="s">
        <v>15</v>
      </c>
      <c r="G18" s="109">
        <v>45294</v>
      </c>
      <c r="H18" s="109">
        <v>45322</v>
      </c>
      <c r="I18" s="9">
        <v>672.11666666669771</v>
      </c>
      <c r="J18" s="9">
        <v>27.697463733973475</v>
      </c>
      <c r="K18" s="9">
        <v>14.455878775560269</v>
      </c>
      <c r="L18" s="9">
        <v>1.353</v>
      </c>
      <c r="N18" s="273">
        <f>INDEX(Table12[],MATCH(Table11[[#This Row],[Site ID]],Table12[[#Data],[Site ID]],0),MATCH(Table11[[#Headers],[Area]],Table12[#Headers],0))</f>
        <v>2</v>
      </c>
      <c r="Q18" s="277" t="s">
        <v>809</v>
      </c>
      <c r="R18" s="236">
        <v>19.722029769283459</v>
      </c>
      <c r="S18" s="323">
        <v>32.866279794391708</v>
      </c>
      <c r="T18" s="322">
        <v>17.360394792314466</v>
      </c>
      <c r="U18" s="322">
        <v>14.540842589614655</v>
      </c>
      <c r="V18" s="322">
        <v>14.999673187022484</v>
      </c>
      <c r="W18" s="322">
        <v>14.262378048782463</v>
      </c>
      <c r="X18" s="322">
        <v>14.647272998357126</v>
      </c>
      <c r="Y18" s="322">
        <v>15.477240655686277</v>
      </c>
      <c r="Z18" s="322">
        <v>15.643537066932032</v>
      </c>
      <c r="AA18" s="322">
        <v>17.982091806398653</v>
      </c>
      <c r="AB18" s="322">
        <v>19.78</v>
      </c>
      <c r="AC18" s="322">
        <v>15.500403337968685</v>
      </c>
      <c r="AD18" s="230">
        <v>17.731845337229334</v>
      </c>
    </row>
    <row r="19" spans="2:30" ht="14.5">
      <c r="B19" t="str">
        <f>INDEX(Table12[Site Name],MATCH('2024'!C19,Table12[Site ID],0),1)</f>
        <v>Hamble Lane 4</v>
      </c>
      <c r="C19" s="135" t="s">
        <v>86</v>
      </c>
      <c r="D19" t="str">
        <f>Table13[[#This Row],[Site ID]]&amp;"-"&amp;Table13[[#This Row],[Site Name]]</f>
        <v>HL4-Hamble Lane 4</v>
      </c>
      <c r="E19" s="93">
        <v>2369018</v>
      </c>
      <c r="F19" t="s">
        <v>15</v>
      </c>
      <c r="G19" s="109">
        <v>45294</v>
      </c>
      <c r="H19" s="109">
        <v>45322</v>
      </c>
      <c r="I19" s="9">
        <v>672.11666666669771</v>
      </c>
      <c r="J19" s="9">
        <v>21.474234631883352</v>
      </c>
      <c r="K19" s="9">
        <v>11.207846885116572</v>
      </c>
      <c r="L19" s="9">
        <v>1.0489999999999999</v>
      </c>
      <c r="N19" s="273">
        <f>INDEX(Table12[],MATCH(Table11[[#This Row],[Site ID]],Table12[[#Data],[Site ID]],0),MATCH(Table11[[#Headers],[Area]],Table12[#Headers],0))</f>
        <v>2</v>
      </c>
      <c r="Q19" s="277" t="s">
        <v>810</v>
      </c>
      <c r="R19" s="236">
        <v>26.827182972815475</v>
      </c>
      <c r="S19" s="322">
        <v>30.24484172504841</v>
      </c>
      <c r="T19" s="322">
        <v>28.006614423170529</v>
      </c>
      <c r="U19" s="322">
        <v>23.122309976247827</v>
      </c>
      <c r="V19" s="322">
        <v>26.122710341673091</v>
      </c>
      <c r="W19" s="322">
        <v>22.672474717433243</v>
      </c>
      <c r="X19" s="322">
        <v>24.719223218944624</v>
      </c>
      <c r="Y19" s="322">
        <v>22.635668751980457</v>
      </c>
      <c r="Z19" s="322">
        <v>24.603203774991396</v>
      </c>
      <c r="AA19" s="322">
        <v>25.492355809247758</v>
      </c>
      <c r="AB19" s="322">
        <v>26.85</v>
      </c>
      <c r="AC19" s="322">
        <v>24.472594476459356</v>
      </c>
      <c r="AD19" s="230">
        <v>25.480765015667675</v>
      </c>
    </row>
    <row r="20" spans="2:30" ht="14.5">
      <c r="B20" t="str">
        <f>INDEX(Table12[Site Name],MATCH('2024'!C20,Table12[Site ID],0),1)</f>
        <v>Hound Parish Office</v>
      </c>
      <c r="C20" s="135" t="s">
        <v>93</v>
      </c>
      <c r="D20" t="str">
        <f>Table13[[#This Row],[Site ID]]&amp;"-"&amp;Table13[[#This Row],[Site Name]]</f>
        <v>HPO-Hound Parish Office</v>
      </c>
      <c r="E20" s="93">
        <v>2369020</v>
      </c>
      <c r="F20" t="s">
        <v>15</v>
      </c>
      <c r="G20" s="109">
        <v>45294</v>
      </c>
      <c r="H20" s="109">
        <v>45322</v>
      </c>
      <c r="I20" s="9">
        <v>672.08333333343035</v>
      </c>
      <c r="J20" s="9">
        <v>19.509971977678521</v>
      </c>
      <c r="K20" s="9">
        <v>10.182657608391713</v>
      </c>
      <c r="L20" s="9">
        <v>0.95299999999999996</v>
      </c>
      <c r="N20" s="273">
        <f>INDEX(Table12[],MATCH(Table11[[#This Row],[Site ID]],Table12[[#Data],[Site ID]],0),MATCH(Table11[[#Headers],[Area]],Table12[#Headers],0))</f>
        <v>2</v>
      </c>
      <c r="Q20" s="277" t="s">
        <v>811</v>
      </c>
      <c r="R20" s="236">
        <v>30.055372253363398</v>
      </c>
      <c r="S20" s="322">
        <v>27.124347532785293</v>
      </c>
      <c r="T20" s="322">
        <v>25.332861501828592</v>
      </c>
      <c r="U20" s="322">
        <v>25.066548777764751</v>
      </c>
      <c r="V20" s="323">
        <v>21.329961273412486</v>
      </c>
      <c r="W20" s="322">
        <v>22.628745198146046</v>
      </c>
      <c r="X20" s="322">
        <v>21.815468105201294</v>
      </c>
      <c r="Y20" s="322">
        <v>20.051749182766518</v>
      </c>
      <c r="Z20" s="322">
        <v>22.771822489024448</v>
      </c>
      <c r="AA20" s="322">
        <v>22.835269273477369</v>
      </c>
      <c r="AB20" s="322">
        <v>30.61</v>
      </c>
      <c r="AC20" s="322">
        <v>24.28637598824066</v>
      </c>
      <c r="AD20" s="230">
        <v>24.492376798000905</v>
      </c>
    </row>
    <row r="21" spans="2:30" ht="14.5">
      <c r="B21" t="str">
        <f>INDEX(Table12[Site Name],MATCH('2024'!C21,Table12[Site ID],0),1)</f>
        <v>Swaythling road</v>
      </c>
      <c r="C21" s="135" t="s">
        <v>97</v>
      </c>
      <c r="D21" t="str">
        <f>Table13[[#This Row],[Site ID]]&amp;"-"&amp;Table13[[#This Row],[Site Name]]</f>
        <v>SWA-Swaythling road</v>
      </c>
      <c r="E21" s="93">
        <v>2369021</v>
      </c>
      <c r="F21" t="s">
        <v>15</v>
      </c>
      <c r="G21" s="109">
        <v>45294</v>
      </c>
      <c r="H21" s="109">
        <v>45322</v>
      </c>
      <c r="I21" s="9">
        <v>672.03333333326736</v>
      </c>
      <c r="J21" s="9">
        <v>26.595319180598811</v>
      </c>
      <c r="K21" s="9">
        <v>13.880646753965976</v>
      </c>
      <c r="L21" s="9">
        <v>1.2989999999999999</v>
      </c>
      <c r="N21" s="273">
        <f>INDEX(Table12[],MATCH(Table11[[#This Row],[Site ID]],Table12[[#Data],[Site ID]],0),MATCH(Table11[[#Headers],[Area]],Table12[#Headers],0))</f>
        <v>2</v>
      </c>
      <c r="Q21" s="277" t="s">
        <v>812</v>
      </c>
      <c r="R21" s="236">
        <v>27.697463733973475</v>
      </c>
      <c r="S21" s="322">
        <v>28.10077010102783</v>
      </c>
      <c r="T21" s="322">
        <v>25.270169920374247</v>
      </c>
      <c r="U21" s="322">
        <v>28.482396792395804</v>
      </c>
      <c r="V21" s="322">
        <v>25.686893043772457</v>
      </c>
      <c r="W21" s="322">
        <v>28.94801130027307</v>
      </c>
      <c r="X21" s="322">
        <v>28.484587963307728</v>
      </c>
      <c r="Y21" s="322"/>
      <c r="Z21" s="322">
        <v>24.870356149410132</v>
      </c>
      <c r="AA21" s="322"/>
      <c r="AB21" s="322">
        <v>26.66</v>
      </c>
      <c r="AC21" s="322">
        <v>21.470075896050922</v>
      </c>
      <c r="AD21" s="230">
        <v>26.567072490058564</v>
      </c>
    </row>
    <row r="22" spans="2:30" ht="14.5">
      <c r="B22" t="str">
        <f>INDEX(Table12[Site Name],MATCH('2024'!C22,Table12[Site ID],0),1)</f>
        <v>Allington Lane</v>
      </c>
      <c r="C22" s="135" t="s">
        <v>26</v>
      </c>
      <c r="D22" t="str">
        <f>Table13[[#This Row],[Site ID]]&amp;"-"&amp;Table13[[#This Row],[Site Name]]</f>
        <v>AL-Allington Lane</v>
      </c>
      <c r="E22" s="93">
        <v>2369022</v>
      </c>
      <c r="F22" t="s">
        <v>15</v>
      </c>
      <c r="G22" s="109">
        <v>45294</v>
      </c>
      <c r="H22" s="109">
        <v>45322</v>
      </c>
      <c r="I22" s="9">
        <v>672.01666666672099</v>
      </c>
      <c r="J22" s="9">
        <v>20.474194588426212</v>
      </c>
      <c r="K22" s="9">
        <v>10.685905317550215</v>
      </c>
      <c r="L22" s="9">
        <v>1</v>
      </c>
      <c r="N22" s="273">
        <f>INDEX(Table12[],MATCH(Table11[[#This Row],[Site ID]],Table12[[#Data],[Site ID]],0),MATCH(Table11[[#Headers],[Area]],Table12[#Headers],0))</f>
        <v>2</v>
      </c>
      <c r="Q22" s="277" t="s">
        <v>813</v>
      </c>
      <c r="R22" s="236">
        <v>19.203370819990241</v>
      </c>
      <c r="S22" s="322">
        <v>20.057185732152526</v>
      </c>
      <c r="T22" s="322">
        <v>16.140929275905791</v>
      </c>
      <c r="U22" s="322">
        <v>12.625184855233853</v>
      </c>
      <c r="V22" s="322">
        <v>10.668648229516771</v>
      </c>
      <c r="W22" s="322">
        <v>9.1033403543553622</v>
      </c>
      <c r="X22" s="322">
        <v>12.517198180506554</v>
      </c>
      <c r="Y22" s="322">
        <v>10.587407128862869</v>
      </c>
      <c r="Z22" s="322">
        <v>12.203937986037202</v>
      </c>
      <c r="AA22" s="322">
        <v>15.93270770998922</v>
      </c>
      <c r="AB22" s="322">
        <v>18.559999999999999</v>
      </c>
      <c r="AC22" s="322">
        <v>13.745331213987045</v>
      </c>
      <c r="AD22" s="230">
        <v>14.27877012387812</v>
      </c>
    </row>
    <row r="23" spans="2:30" ht="14.5">
      <c r="B23" t="str">
        <f>INDEX(Table12[Site Name],MATCH('2024'!C23,Table12[Site ID],0),1)</f>
        <v>Jukes Walk</v>
      </c>
      <c r="C23" s="135" t="s">
        <v>102</v>
      </c>
      <c r="D23" t="str">
        <f>Table13[[#This Row],[Site ID]]&amp;"-"&amp;Table13[[#This Row],[Site Name]]</f>
        <v>JW-Jukes Walk</v>
      </c>
      <c r="E23" s="93">
        <v>2369023</v>
      </c>
      <c r="F23" t="s">
        <v>15</v>
      </c>
      <c r="G23" s="109">
        <v>45294</v>
      </c>
      <c r="H23" s="109">
        <v>45322</v>
      </c>
      <c r="I23" s="9">
        <v>672</v>
      </c>
      <c r="J23" s="9">
        <v>22.747394345238096</v>
      </c>
      <c r="K23" s="9">
        <v>11.872335253255791</v>
      </c>
      <c r="L23" s="9">
        <v>1.111</v>
      </c>
      <c r="N23" s="273">
        <f>INDEX(Table12[],MATCH(Table11[[#This Row],[Site ID]],Table12[[#Data],[Site ID]],0),MATCH(Table11[[#Headers],[Area]],Table12[#Headers],0))</f>
        <v>3</v>
      </c>
      <c r="Q23" s="277" t="s">
        <v>814</v>
      </c>
      <c r="R23" s="236">
        <v>36.803474250572442</v>
      </c>
      <c r="S23" s="322">
        <v>28.724551318949072</v>
      </c>
      <c r="T23" s="322">
        <v>29.673731395121852</v>
      </c>
      <c r="U23" s="322">
        <v>34.285971833776301</v>
      </c>
      <c r="V23" s="322">
        <v>33.230232059121548</v>
      </c>
      <c r="W23" s="322">
        <v>35.963308635857807</v>
      </c>
      <c r="X23" s="322">
        <v>37.091620170080184</v>
      </c>
      <c r="Y23" s="322">
        <v>32.478010340522808</v>
      </c>
      <c r="Z23" s="322">
        <v>34.410301451429838</v>
      </c>
      <c r="AA23" s="322">
        <v>30.500407516053741</v>
      </c>
      <c r="AB23" s="322">
        <v>38.159999999999997</v>
      </c>
      <c r="AC23" s="322">
        <v>27.686392752126778</v>
      </c>
      <c r="AD23" s="230">
        <v>33.25066681030102</v>
      </c>
    </row>
    <row r="24" spans="2:30" ht="14.5">
      <c r="B24" t="str">
        <f>INDEX(Table12[Site Name],MATCH('2024'!C24,Table12[Site ID],0),1)</f>
        <v>Botley Road</v>
      </c>
      <c r="C24" s="135" t="s">
        <v>46</v>
      </c>
      <c r="D24" t="str">
        <f>Table13[[#This Row],[Site ID]]&amp;"-"&amp;Table13[[#This Row],[Site Name]]</f>
        <v>BOT-Botley Road</v>
      </c>
      <c r="E24" s="93">
        <v>2369024</v>
      </c>
      <c r="F24" t="s">
        <v>15</v>
      </c>
      <c r="G24" s="109">
        <v>45294</v>
      </c>
      <c r="H24" s="109">
        <v>45322</v>
      </c>
      <c r="I24" s="9">
        <v>671.96666666655801</v>
      </c>
      <c r="J24" s="9">
        <v>29.321228235532296</v>
      </c>
      <c r="K24" s="9">
        <v>15.303355028983454</v>
      </c>
      <c r="L24" s="9">
        <v>1.4319999999999999</v>
      </c>
      <c r="N24" s="273">
        <f>INDEX(Table12[],MATCH(Table11[[#This Row],[Site ID]],Table12[[#Data],[Site ID]],0),MATCH(Table11[[#Headers],[Area]],Table12[#Headers],0))</f>
        <v>3</v>
      </c>
      <c r="Q24" s="277" t="s">
        <v>815</v>
      </c>
      <c r="R24" s="236">
        <v>21.474234631883352</v>
      </c>
      <c r="S24" s="322">
        <v>21.038710676221417</v>
      </c>
      <c r="T24" s="322">
        <v>16.505475653015921</v>
      </c>
      <c r="U24" s="322">
        <v>16.570871964953863</v>
      </c>
      <c r="V24" s="322">
        <v>16.435021755973619</v>
      </c>
      <c r="W24" s="322">
        <v>15.323010928554437</v>
      </c>
      <c r="X24" s="322">
        <v>16.582218465670028</v>
      </c>
      <c r="Y24" s="322">
        <v>15.884883301990239</v>
      </c>
      <c r="Z24" s="322"/>
      <c r="AA24" s="322">
        <v>19.405990525837986</v>
      </c>
      <c r="AB24" s="322">
        <v>23.28</v>
      </c>
      <c r="AC24" s="322"/>
      <c r="AD24" s="230">
        <v>18.250041790410087</v>
      </c>
    </row>
    <row r="25" spans="2:30" ht="14.5">
      <c r="B25" t="str">
        <f>INDEX(Table12[Site Name],MATCH('2024'!C25,Table12[Site ID],0),1)</f>
        <v>Wyvern School</v>
      </c>
      <c r="C25" s="135" t="s">
        <v>107</v>
      </c>
      <c r="D25" t="str">
        <f>Table13[[#This Row],[Site ID]]&amp;"-"&amp;Table13[[#This Row],[Site Name]]</f>
        <v>WYV-Wyvern School</v>
      </c>
      <c r="E25" s="93">
        <v>2369025</v>
      </c>
      <c r="F25" t="s">
        <v>15</v>
      </c>
      <c r="G25" s="109">
        <v>45294</v>
      </c>
      <c r="H25" s="109">
        <v>45322</v>
      </c>
      <c r="I25" s="9">
        <v>671.90000000002328</v>
      </c>
      <c r="J25" s="9">
        <v>28.034039291560273</v>
      </c>
      <c r="K25" s="9">
        <v>14.631544515428118</v>
      </c>
      <c r="L25" s="9">
        <v>1.369</v>
      </c>
      <c r="N25" s="273">
        <f>INDEX(Table12[],MATCH(Table11[[#This Row],[Site ID]],Table12[[#Data],[Site ID]],0),MATCH(Table11[[#Headers],[Area]],Table12[#Headers],0))</f>
        <v>3</v>
      </c>
      <c r="Q25" s="277" t="s">
        <v>816</v>
      </c>
      <c r="R25" s="236">
        <v>30.602090255400078</v>
      </c>
      <c r="S25" s="322">
        <v>34.753887102533731</v>
      </c>
      <c r="T25" s="322">
        <v>26.766410657139339</v>
      </c>
      <c r="U25" s="322">
        <v>28.054016285920657</v>
      </c>
      <c r="V25" s="322">
        <v>24.274799332433432</v>
      </c>
      <c r="W25" s="322">
        <v>26.369001610705752</v>
      </c>
      <c r="X25" s="322"/>
      <c r="Y25" s="322">
        <v>24.564681356538575</v>
      </c>
      <c r="Z25" s="322">
        <v>24.128046981694247</v>
      </c>
      <c r="AA25" s="322">
        <v>21.026300245781755</v>
      </c>
      <c r="AB25" s="322">
        <v>28.69</v>
      </c>
      <c r="AC25" s="322">
        <v>26.521858459827609</v>
      </c>
      <c r="AD25" s="230">
        <v>26.886462935270472</v>
      </c>
    </row>
    <row r="26" spans="2:30" ht="14.5">
      <c r="B26" t="str">
        <f>INDEX(Table12[Site Name],MATCH('2024'!C26,Table12[Site ID],0),1)</f>
        <v>Fair Oak Road/Sandy Lane</v>
      </c>
      <c r="C26" s="135" t="s">
        <v>84</v>
      </c>
      <c r="D26" t="str">
        <f>Table13[[#This Row],[Site ID]]&amp;"-"&amp;Table13[[#This Row],[Site Name]]</f>
        <v>FORSL-Fair Oak Road/Sandy Lane</v>
      </c>
      <c r="E26" s="93">
        <v>2369026</v>
      </c>
      <c r="F26" t="s">
        <v>15</v>
      </c>
      <c r="G26" s="109">
        <v>45294</v>
      </c>
      <c r="H26" s="109">
        <v>45322</v>
      </c>
      <c r="I26" s="9">
        <v>671.8666666665813</v>
      </c>
      <c r="J26" s="9">
        <v>26.827182972815475</v>
      </c>
      <c r="K26" s="9">
        <v>14.001661259298265</v>
      </c>
      <c r="L26" s="9">
        <v>1.31</v>
      </c>
      <c r="N26" s="273">
        <f>INDEX(Table12[],MATCH(Table11[[#This Row],[Site ID]],Table12[[#Data],[Site ID]],0),MATCH(Table11[[#Headers],[Area]],Table12[#Headers],0))</f>
        <v>4</v>
      </c>
      <c r="Q26" s="277" t="s">
        <v>817</v>
      </c>
      <c r="R26" s="236">
        <v>19.509971977678521</v>
      </c>
      <c r="S26" s="322">
        <v>17.695760558907509</v>
      </c>
      <c r="T26" s="322">
        <v>16.156142970533818</v>
      </c>
      <c r="U26" s="322">
        <v>14.547680427679923</v>
      </c>
      <c r="V26" s="322">
        <v>15.255577633827517</v>
      </c>
      <c r="W26" s="322">
        <v>13.010939188185993</v>
      </c>
      <c r="X26" s="322">
        <v>15.104970540706766</v>
      </c>
      <c r="Y26" s="322">
        <v>11.913190807054063</v>
      </c>
      <c r="Z26" s="322">
        <v>12.875996423605628</v>
      </c>
      <c r="AA26" s="322">
        <v>16.118714319695751</v>
      </c>
      <c r="AB26" s="322">
        <v>19.41</v>
      </c>
      <c r="AC26" s="322">
        <v>16.646927585176602</v>
      </c>
      <c r="AD26" s="230">
        <v>15.687156036087677</v>
      </c>
    </row>
    <row r="27" spans="2:30" ht="14.5">
      <c r="B27" t="str">
        <f>INDEX(Table12[Site Name],MATCH('2024'!C27,Table12[Site ID],0),1)</f>
        <v>Fair Oak Road</v>
      </c>
      <c r="C27" s="135" t="s">
        <v>80</v>
      </c>
      <c r="D27" t="str">
        <f>Table13[[#This Row],[Site ID]]&amp;"-"&amp;Table13[[#This Row],[Site Name]]</f>
        <v>FOR-Fair Oak Road</v>
      </c>
      <c r="E27" s="93">
        <v>2369027</v>
      </c>
      <c r="F27" t="s">
        <v>15</v>
      </c>
      <c r="G27" s="109">
        <v>45294</v>
      </c>
      <c r="H27" s="109">
        <v>45322</v>
      </c>
      <c r="I27" s="9">
        <v>671.83333333348855</v>
      </c>
      <c r="J27" s="9">
        <v>19.722029769283459</v>
      </c>
      <c r="K27" s="9">
        <v>10.293334952653163</v>
      </c>
      <c r="L27" s="9">
        <v>0.96299999999999997</v>
      </c>
      <c r="N27" s="273">
        <f>INDEX(Table12[],MATCH(Table11[[#This Row],[Site ID]],Table12[[#Data],[Site ID]],0),MATCH(Table11[[#Headers],[Area]],Table12[#Headers],0))</f>
        <v>4</v>
      </c>
      <c r="Q27" s="277" t="s">
        <v>818</v>
      </c>
      <c r="R27" s="236"/>
      <c r="S27" s="322">
        <v>23.334321199146792</v>
      </c>
      <c r="T27" s="322">
        <v>20.784400347262881</v>
      </c>
      <c r="U27" s="322">
        <v>21.965632889463702</v>
      </c>
      <c r="V27" s="322">
        <v>20.273543413470154</v>
      </c>
      <c r="W27" s="322">
        <v>21.848016850452868</v>
      </c>
      <c r="X27" s="322">
        <v>17.629744928400342</v>
      </c>
      <c r="Y27" s="322">
        <v>18.614076214986508</v>
      </c>
      <c r="Z27" s="322">
        <v>17.755312057618791</v>
      </c>
      <c r="AA27" s="322">
        <v>18.522779671766539</v>
      </c>
      <c r="AB27" s="322">
        <v>21.76</v>
      </c>
      <c r="AC27" s="322">
        <v>18.844650044701378</v>
      </c>
      <c r="AD27" s="230">
        <v>20.121134328842722</v>
      </c>
    </row>
    <row r="28" spans="2:30" ht="14.5">
      <c r="B28" t="str">
        <f>INDEX(Table12[Site Name],MATCH('2024'!C28,Table12[Site ID],0),1)</f>
        <v>Bishopstoke Road</v>
      </c>
      <c r="C28" s="135" t="s">
        <v>49</v>
      </c>
      <c r="D28" t="str">
        <f>Table13[[#This Row],[Site ID]]&amp;"-"&amp;Table13[[#This Row],[Site Name]]</f>
        <v>BR-Bishopstoke Road</v>
      </c>
      <c r="E28" s="93">
        <v>2369028</v>
      </c>
      <c r="F28" t="s">
        <v>15</v>
      </c>
      <c r="G28" s="109">
        <v>45294</v>
      </c>
      <c r="H28" s="109">
        <v>45322</v>
      </c>
      <c r="I28" s="9">
        <v>671.83333333331393</v>
      </c>
      <c r="J28" s="9">
        <v>28.384977424957405</v>
      </c>
      <c r="K28" s="9">
        <v>14.814706380457936</v>
      </c>
      <c r="L28" s="9">
        <v>1.3859999999999999</v>
      </c>
      <c r="N28" s="273">
        <f>INDEX(Table12[],MATCH(Table11[[#This Row],[Site ID]],Table12[[#Data],[Site ID]],0),MATCH(Table11[[#Headers],[Area]],Table12[#Headers],0))</f>
        <v>4</v>
      </c>
      <c r="Q28" s="277" t="s">
        <v>819</v>
      </c>
      <c r="R28" s="236">
        <v>27.270950845687771</v>
      </c>
      <c r="S28" s="322">
        <v>25.159813488364492</v>
      </c>
      <c r="T28" s="322">
        <v>24.901561282961982</v>
      </c>
      <c r="U28" s="322">
        <v>21.142002724457594</v>
      </c>
      <c r="V28" s="322">
        <v>23.966471348024363</v>
      </c>
      <c r="W28" s="322">
        <v>21.277858736063163</v>
      </c>
      <c r="X28" s="322">
        <v>23.150584725536188</v>
      </c>
      <c r="Y28" s="322">
        <v>21.998044576521508</v>
      </c>
      <c r="Z28" s="322">
        <v>23.69275636255313</v>
      </c>
      <c r="AA28" s="322">
        <v>27.107674492386035</v>
      </c>
      <c r="AB28" s="322">
        <v>30.73</v>
      </c>
      <c r="AC28" s="322">
        <v>19.48157641730581</v>
      </c>
      <c r="AD28" s="230">
        <v>24.156607916655165</v>
      </c>
    </row>
    <row r="29" spans="2:30" ht="14.5">
      <c r="B29" t="str">
        <f>INDEX(Table12[Site Name],MATCH('2024'!C29,Table12[Site ID],0),1)</f>
        <v>Bishopstoke Road 2</v>
      </c>
      <c r="C29" s="135" t="s">
        <v>52</v>
      </c>
      <c r="D29" t="str">
        <f>Table13[[#This Row],[Site ID]]&amp;"-"&amp;Table13[[#This Row],[Site Name]]</f>
        <v>BR2-Bishopstoke Road 2</v>
      </c>
      <c r="E29" s="93">
        <v>2369029</v>
      </c>
      <c r="F29" t="s">
        <v>15</v>
      </c>
      <c r="G29" s="109">
        <v>45294</v>
      </c>
      <c r="H29" s="109">
        <v>45322</v>
      </c>
      <c r="I29" s="9">
        <v>671.85000000003492</v>
      </c>
      <c r="J29" s="9">
        <v>28.568586738109701</v>
      </c>
      <c r="K29" s="9">
        <v>14.910535875840138</v>
      </c>
      <c r="L29" s="9">
        <v>1.395</v>
      </c>
      <c r="N29" s="273">
        <f>INDEX(Table12[],MATCH(Table11[[#This Row],[Site ID]],Table12[[#Data],[Site ID]],0),MATCH(Table11[[#Headers],[Area]],Table12[#Headers],0))</f>
        <v>4</v>
      </c>
      <c r="Q29" s="277" t="s">
        <v>820</v>
      </c>
      <c r="R29" s="236">
        <v>28.375826203407975</v>
      </c>
      <c r="S29" s="322">
        <v>31.434010476610283</v>
      </c>
      <c r="T29" s="322">
        <v>30.307069504389485</v>
      </c>
      <c r="U29" s="322"/>
      <c r="V29" s="323">
        <v>28.852424639581002</v>
      </c>
      <c r="W29" s="322">
        <v>25.492511524161362</v>
      </c>
      <c r="X29" s="322">
        <v>29.636032219569376</v>
      </c>
      <c r="Y29" s="322">
        <v>27.985792914881177</v>
      </c>
      <c r="Z29" s="322">
        <v>27.152149022722234</v>
      </c>
      <c r="AA29" s="322">
        <v>26.830991294691422</v>
      </c>
      <c r="AB29" s="322">
        <v>26.92</v>
      </c>
      <c r="AC29" s="322">
        <v>35.488052443389911</v>
      </c>
      <c r="AD29" s="230">
        <v>28.952260022127657</v>
      </c>
    </row>
    <row r="30" spans="2:30" ht="14.5">
      <c r="B30" t="str">
        <f>INDEX(Table12[Site Name],MATCH('2024'!C30,Table12[Site ID],0),1)</f>
        <v>Twyford Road</v>
      </c>
      <c r="C30" s="135" t="s">
        <v>118</v>
      </c>
      <c r="D30" t="str">
        <f>Table13[[#This Row],[Site ID]]&amp;"-"&amp;Table13[[#This Row],[Site Name]]</f>
        <v>TWY-Twyford Road</v>
      </c>
      <c r="E30" s="93">
        <v>2369030</v>
      </c>
      <c r="F30" t="s">
        <v>15</v>
      </c>
      <c r="G30" s="109">
        <v>45294</v>
      </c>
      <c r="H30" s="109">
        <v>45322</v>
      </c>
      <c r="I30" s="9">
        <v>671.83333333331393</v>
      </c>
      <c r="J30" s="9">
        <v>27.053791614984654</v>
      </c>
      <c r="K30" s="9">
        <v>14.119932993207023</v>
      </c>
      <c r="L30" s="9">
        <v>1.321</v>
      </c>
      <c r="N30" s="273">
        <f>INDEX(Table12[],MATCH(Table11[[#This Row],[Site ID]],Table12[[#Data],[Site ID]],0),MATCH(Table11[[#Headers],[Area]],Table12[#Headers],0))</f>
        <v>5</v>
      </c>
      <c r="Q30" s="277" t="s">
        <v>821</v>
      </c>
      <c r="R30" s="236">
        <v>22.747394345238096</v>
      </c>
      <c r="S30" s="322">
        <v>21.348336277214557</v>
      </c>
      <c r="T30" s="322">
        <v>19.350033484633936</v>
      </c>
      <c r="U30" s="322">
        <v>15.480662015731063</v>
      </c>
      <c r="V30" s="322">
        <v>16.229854490518857</v>
      </c>
      <c r="W30" s="322">
        <v>13.482462888157674</v>
      </c>
      <c r="X30" s="322">
        <v>14.771827625625635</v>
      </c>
      <c r="Y30" s="322">
        <v>12.37296626277128</v>
      </c>
      <c r="Z30" s="322">
        <v>16.462008492884777</v>
      </c>
      <c r="AA30" s="324">
        <v>18.179159200823875</v>
      </c>
      <c r="AB30" s="322">
        <v>24.19</v>
      </c>
      <c r="AC30" s="322">
        <v>18.616146785345911</v>
      </c>
      <c r="AD30" s="230">
        <v>17.769237655745467</v>
      </c>
    </row>
    <row r="31" spans="2:30" ht="14.5">
      <c r="B31" t="str">
        <f>INDEX(Table12[Site Name],MATCH('2024'!C31,Table12[Site ID],0),1)</f>
        <v>Mill Street</v>
      </c>
      <c r="C31" s="135" t="s">
        <v>122</v>
      </c>
      <c r="D31" t="str">
        <f>Table13[[#This Row],[Site ID]]&amp;"-"&amp;Table13[[#This Row],[Site Name]]</f>
        <v>MS-Mill Street</v>
      </c>
      <c r="E31" s="93">
        <v>2369031</v>
      </c>
      <c r="F31" t="s">
        <v>15</v>
      </c>
      <c r="G31" s="109">
        <v>45294</v>
      </c>
      <c r="H31" s="109">
        <v>45322</v>
      </c>
      <c r="I31" s="9">
        <v>671.78333333332557</v>
      </c>
      <c r="J31" s="9">
        <v>25.847408142506563</v>
      </c>
      <c r="K31" s="9">
        <v>13.490296525316579</v>
      </c>
      <c r="L31" s="9">
        <v>1.262</v>
      </c>
      <c r="N31" s="273">
        <f>INDEX(Table12[],MATCH(Table11[[#This Row],[Site ID]],Table12[[#Data],[Site ID]],0),MATCH(Table11[[#Headers],[Area]],Table12[#Headers],0))</f>
        <v>5</v>
      </c>
      <c r="Q31" s="277" t="s">
        <v>822</v>
      </c>
      <c r="R31" s="236">
        <v>28.663161549529125</v>
      </c>
      <c r="S31" s="322">
        <v>29.614609523809523</v>
      </c>
      <c r="T31" s="322">
        <v>26.684493562549775</v>
      </c>
      <c r="U31" s="322">
        <v>25.497173498451279</v>
      </c>
      <c r="V31" s="322">
        <v>25.345742031575814</v>
      </c>
      <c r="W31" s="322">
        <v>21.256872444303216</v>
      </c>
      <c r="X31" s="322">
        <v>23.047393909257742</v>
      </c>
      <c r="Y31" s="322">
        <v>20.248014264490173</v>
      </c>
      <c r="Z31" s="322">
        <v>29.098882274146931</v>
      </c>
      <c r="AA31" s="322">
        <v>28.171683454949502</v>
      </c>
      <c r="AB31" s="322">
        <v>30.93</v>
      </c>
      <c r="AC31" s="322">
        <v>25.500381398856355</v>
      </c>
      <c r="AD31" s="230">
        <v>26.171533992659956</v>
      </c>
    </row>
    <row r="32" spans="2:30" ht="14.5">
      <c r="B32" t="str">
        <f>INDEX(Table12[Site Name],MATCH('2024'!C32,Table12[Site ID],0),1)</f>
        <v>Campbell Road 4</v>
      </c>
      <c r="C32" s="135" t="s">
        <v>72</v>
      </c>
      <c r="D32" t="str">
        <f>Table13[[#This Row],[Site ID]]&amp;"-"&amp;Table13[[#This Row],[Site Name]]</f>
        <v>CR4-Campbell Road 4</v>
      </c>
      <c r="E32" s="93">
        <v>2369032</v>
      </c>
      <c r="F32" t="s">
        <v>15</v>
      </c>
      <c r="G32" s="109">
        <v>45294</v>
      </c>
      <c r="H32" s="109">
        <v>45322</v>
      </c>
      <c r="I32" s="9">
        <v>671.74999999988358</v>
      </c>
      <c r="J32" s="9">
        <v>24.251069594347335</v>
      </c>
      <c r="K32" s="9">
        <v>12.657134443813849</v>
      </c>
      <c r="L32" s="9">
        <v>1.1839999999999999</v>
      </c>
      <c r="N32" s="273">
        <f>INDEX(Table12[],MATCH(Table11[[#This Row],[Site ID]],Table12[[#Data],[Site ID]],0),MATCH(Table11[[#Headers],[Area]],Table12[#Headers],0))</f>
        <v>5</v>
      </c>
      <c r="Q32" s="277" t="s">
        <v>823</v>
      </c>
      <c r="R32" s="236">
        <v>34.348825500857671</v>
      </c>
      <c r="S32" s="322">
        <v>39.634440011913803</v>
      </c>
      <c r="T32" s="322">
        <v>42.312300981453475</v>
      </c>
      <c r="U32" s="322">
        <v>30.008122633806476</v>
      </c>
      <c r="V32" s="322">
        <v>32.350624092888545</v>
      </c>
      <c r="W32" s="322">
        <v>27.145020194765195</v>
      </c>
      <c r="X32" s="322">
        <v>35.376474857693935</v>
      </c>
      <c r="Y32" s="322">
        <v>28.918734167195492</v>
      </c>
      <c r="Z32" s="322">
        <v>33.229179814642073</v>
      </c>
      <c r="AA32" s="322">
        <v>42.00821781001477</v>
      </c>
      <c r="AB32" s="322">
        <v>42.74</v>
      </c>
      <c r="AC32" s="322">
        <v>29.638806699645038</v>
      </c>
      <c r="AD32" s="230">
        <v>34.809228897073048</v>
      </c>
    </row>
    <row r="33" spans="2:30" ht="14.5">
      <c r="B33" t="str">
        <f>INDEX(Table12[Site Name],MATCH('2024'!C33,Table12[Site ID],0),1)</f>
        <v>Campbell Road 3</v>
      </c>
      <c r="C33" s="135" t="s">
        <v>68</v>
      </c>
      <c r="D33" t="str">
        <f>Table13[[#This Row],[Site ID]]&amp;"-"&amp;Table13[[#This Row],[Site Name]]</f>
        <v>CR3-Campbell Road 3</v>
      </c>
      <c r="E33" s="93">
        <v>2369033</v>
      </c>
      <c r="F33" t="s">
        <v>15</v>
      </c>
      <c r="G33" s="109">
        <v>45294</v>
      </c>
      <c r="H33" s="109">
        <v>45322</v>
      </c>
      <c r="I33" s="9">
        <v>671.68333333334886</v>
      </c>
      <c r="J33" s="9">
        <v>19.398684399890371</v>
      </c>
      <c r="K33" s="9">
        <v>10.124574321445914</v>
      </c>
      <c r="L33" s="9">
        <v>0.94699999999999995</v>
      </c>
      <c r="N33" s="273">
        <f>INDEX(Table12[],MATCH(Table11[[#This Row],[Site ID]],Table12[[#Data],[Site ID]],0),MATCH(Table11[[#Headers],[Area]],Table12[#Headers],0))</f>
        <v>5</v>
      </c>
      <c r="Q33" s="277" t="s">
        <v>824</v>
      </c>
      <c r="R33" s="236">
        <v>27.48179480177393</v>
      </c>
      <c r="S33" s="322">
        <v>25.906169786228457</v>
      </c>
      <c r="T33" s="322">
        <v>24.920263699224122</v>
      </c>
      <c r="U33" s="322">
        <v>20.734512026132879</v>
      </c>
      <c r="V33" s="322"/>
      <c r="W33" s="322"/>
      <c r="X33" s="322">
        <v>18.650822915369492</v>
      </c>
      <c r="Y33" s="322">
        <v>18.413592336772307</v>
      </c>
      <c r="Z33" s="322">
        <v>22.069642475589969</v>
      </c>
      <c r="AA33" s="322">
        <v>26.501561509195163</v>
      </c>
      <c r="AB33" s="322">
        <v>27.72</v>
      </c>
      <c r="AC33" s="322">
        <v>21.831351254691501</v>
      </c>
      <c r="AD33" s="230">
        <v>23.422971080497781</v>
      </c>
    </row>
    <row r="34" spans="2:30" ht="14.5">
      <c r="B34" t="str">
        <f>INDEX(Table12[Site Name],MATCH('2024'!C34,Table12[Site ID],0),1)</f>
        <v>Campbell Road</v>
      </c>
      <c r="C34" s="135" t="s">
        <v>64</v>
      </c>
      <c r="D34" t="str">
        <f>Table13[[#This Row],[Site ID]]&amp;"-"&amp;Table13[[#This Row],[Site Name]]</f>
        <v>CR-Campbell Road</v>
      </c>
      <c r="E34" s="93">
        <v>2369034</v>
      </c>
      <c r="F34" t="s">
        <v>15</v>
      </c>
      <c r="G34" s="109">
        <v>45294</v>
      </c>
      <c r="H34" s="109">
        <v>45322</v>
      </c>
      <c r="I34" s="9">
        <v>671.68333333334886</v>
      </c>
      <c r="J34" s="9">
        <v>31.791719312175143</v>
      </c>
      <c r="K34" s="9">
        <v>16.592755382137341</v>
      </c>
      <c r="L34" s="9">
        <v>1.552</v>
      </c>
      <c r="N34" s="273">
        <f>INDEX(Table12[],MATCH(Table11[[#This Row],[Site ID]],Table12[[#Data],[Site ID]],0),MATCH(Table11[[#Headers],[Area]],Table12[#Headers],0))</f>
        <v>5</v>
      </c>
      <c r="Q34" s="277" t="s">
        <v>825</v>
      </c>
      <c r="R34" s="236">
        <v>23.530636607406972</v>
      </c>
      <c r="S34" s="322">
        <v>21.448342893437566</v>
      </c>
      <c r="T34" s="322">
        <v>24.715663833056439</v>
      </c>
      <c r="U34" s="322">
        <v>16.240332079577705</v>
      </c>
      <c r="V34" s="322">
        <v>16.987432899919092</v>
      </c>
      <c r="W34" s="322">
        <v>11.537716763722299</v>
      </c>
      <c r="X34" s="322">
        <v>17.234655532359678</v>
      </c>
      <c r="Y34" s="322">
        <v>15.486838959905969</v>
      </c>
      <c r="Z34" s="322">
        <v>15.756224558265192</v>
      </c>
      <c r="AA34" s="322">
        <v>21.462993024730899</v>
      </c>
      <c r="AB34" s="322">
        <v>22.09</v>
      </c>
      <c r="AC34" s="322">
        <v>15.139547387243489</v>
      </c>
      <c r="AD34" s="230">
        <v>18.469198711635446</v>
      </c>
    </row>
    <row r="35" spans="2:30" ht="14.5">
      <c r="B35" t="str">
        <f>INDEX(Table12[Site Name],MATCH('2024'!C35,Table12[Site ID],0),1)</f>
        <v>Southampton Road Analyser (A)</v>
      </c>
      <c r="C35" s="135" t="s">
        <v>135</v>
      </c>
      <c r="D35" t="str">
        <f>Table13[[#This Row],[Site ID]]&amp;"-"&amp;Table13[[#This Row],[Site Name]]</f>
        <v>SRAN(A)-Southampton Road Analyser (A)</v>
      </c>
      <c r="E35" s="93">
        <v>2369035</v>
      </c>
      <c r="F35" t="s">
        <v>15</v>
      </c>
      <c r="G35" s="109">
        <v>45294</v>
      </c>
      <c r="H35" s="109">
        <v>45322</v>
      </c>
      <c r="I35" s="9">
        <v>671.65000000008149</v>
      </c>
      <c r="J35" s="9">
        <v>29.806216035133733</v>
      </c>
      <c r="K35" s="9">
        <v>15.556480185351637</v>
      </c>
      <c r="L35" s="9">
        <v>1.4550000000000001</v>
      </c>
      <c r="N35" s="273">
        <f>INDEX(Table12[],MATCH(Table11[[#This Row],[Site ID]],Table12[[#Data],[Site ID]],0),MATCH(Table11[[#Headers],[Area]],Table12[#Headers],0))</f>
        <v>5</v>
      </c>
      <c r="Q35" s="277" t="s">
        <v>826</v>
      </c>
      <c r="R35" s="236"/>
      <c r="S35" s="322"/>
      <c r="T35" s="322"/>
      <c r="U35" s="322"/>
      <c r="V35" s="322"/>
      <c r="W35" s="322"/>
      <c r="X35" s="322"/>
      <c r="Y35" s="322"/>
      <c r="Z35" s="322">
        <v>41.282116772027059</v>
      </c>
      <c r="AA35" s="322">
        <v>30.563429375954172</v>
      </c>
      <c r="AB35" s="322">
        <v>39</v>
      </c>
      <c r="AC35" s="322">
        <v>28.68234922526619</v>
      </c>
      <c r="AD35" s="230">
        <v>34.881973843311854</v>
      </c>
    </row>
    <row r="36" spans="2:30" ht="14.5">
      <c r="B36" t="str">
        <f>INDEX(Table12[Site Name],MATCH('2024'!C36,Table12[Site ID],0),1)</f>
        <v>Southampton Road Analyser (B)</v>
      </c>
      <c r="C36" s="135" t="s">
        <v>138</v>
      </c>
      <c r="D36" t="str">
        <f>Table13[[#This Row],[Site ID]]&amp;"-"&amp;Table13[[#This Row],[Site Name]]</f>
        <v>SRAN(B)-Southampton Road Analyser (B)</v>
      </c>
      <c r="E36" s="93">
        <v>2369036</v>
      </c>
      <c r="F36" t="s">
        <v>15</v>
      </c>
      <c r="G36" s="109">
        <v>45294</v>
      </c>
      <c r="H36" s="109">
        <v>45322</v>
      </c>
      <c r="I36" s="9">
        <v>671.64999999990687</v>
      </c>
      <c r="J36" s="9">
        <v>28.638549839950368</v>
      </c>
      <c r="K36" s="9">
        <v>14.947051064692259</v>
      </c>
      <c r="L36" s="9">
        <v>1.3979999999999999</v>
      </c>
      <c r="N36" s="273">
        <f>INDEX(Table12[],MATCH(Table11[[#This Row],[Site ID]],Table12[[#Data],[Site ID]],0),MATCH(Table11[[#Headers],[Area]],Table12[#Headers],0))</f>
        <v>5</v>
      </c>
      <c r="Q36" s="277" t="s">
        <v>827</v>
      </c>
      <c r="R36" s="236">
        <v>25.847408142506563</v>
      </c>
      <c r="S36" s="322">
        <v>27.575346233996303</v>
      </c>
      <c r="T36" s="322">
        <v>26.075716765009741</v>
      </c>
      <c r="U36" s="322">
        <v>25.630911384891185</v>
      </c>
      <c r="V36" s="322">
        <v>24.685610672604955</v>
      </c>
      <c r="W36" s="322">
        <v>19.805757906217405</v>
      </c>
      <c r="X36" s="322">
        <v>23.532342064711951</v>
      </c>
      <c r="Y36" s="322">
        <v>21.486523236483553</v>
      </c>
      <c r="Z36" s="322">
        <v>27.91106545770873</v>
      </c>
      <c r="AA36" s="322">
        <v>29.139400677800424</v>
      </c>
      <c r="AB36" s="322">
        <v>32.47</v>
      </c>
      <c r="AC36" s="322">
        <v>20.781196455535916</v>
      </c>
      <c r="AD36" s="230">
        <v>25.411773249788894</v>
      </c>
    </row>
    <row r="37" spans="2:30" ht="14.5">
      <c r="B37" t="str">
        <f>INDEX(Table12[Site Name],MATCH('2024'!C37,Table12[Site ID],0),1)</f>
        <v>Southampton Road Analyser (C)</v>
      </c>
      <c r="C37" s="135" t="s">
        <v>141</v>
      </c>
      <c r="D37" t="str">
        <f>Table13[[#This Row],[Site ID]]&amp;"-"&amp;Table13[[#This Row],[Site Name]]</f>
        <v>SRAN(C)-Southampton Road Analyser (C)</v>
      </c>
      <c r="E37" s="93">
        <v>2369037</v>
      </c>
      <c r="F37" t="s">
        <v>15</v>
      </c>
      <c r="G37" s="109">
        <v>45294</v>
      </c>
      <c r="H37" s="109">
        <v>45322</v>
      </c>
      <c r="I37" s="9">
        <v>671.65000000008149</v>
      </c>
      <c r="J37" s="9">
        <v>35.439693292633237</v>
      </c>
      <c r="K37" s="9">
        <v>18.496708399077889</v>
      </c>
      <c r="L37" s="9">
        <v>1.73</v>
      </c>
      <c r="N37" s="273">
        <f>INDEX(Table12[],MATCH(Table11[[#This Row],[Site ID]],Table12[[#Data],[Site ID]],0),MATCH(Table11[[#Headers],[Area]],Table12[#Headers],0))</f>
        <v>5</v>
      </c>
      <c r="Q37" s="277" t="s">
        <v>828</v>
      </c>
      <c r="R37" s="236">
        <v>21.932409683426446</v>
      </c>
      <c r="S37" s="322">
        <v>17.974661691444624</v>
      </c>
      <c r="T37" s="322">
        <v>17.145468784852063</v>
      </c>
      <c r="U37" s="322">
        <v>13.930234307345279</v>
      </c>
      <c r="V37" s="322">
        <v>16.956292525799839</v>
      </c>
      <c r="W37" s="322">
        <v>10.924279129700498</v>
      </c>
      <c r="X37" s="322">
        <v>15.100090461754581</v>
      </c>
      <c r="Y37" s="322">
        <v>15.323172454734342</v>
      </c>
      <c r="Z37" s="322">
        <v>16.413549717920557</v>
      </c>
      <c r="AA37" s="322">
        <v>21.413491726938474</v>
      </c>
      <c r="AB37" s="322">
        <v>20.61</v>
      </c>
      <c r="AC37" s="322">
        <v>10.989048934098546</v>
      </c>
      <c r="AD37" s="230">
        <v>16.559391618167936</v>
      </c>
    </row>
    <row r="38" spans="2:30" ht="14.5">
      <c r="B38" t="str">
        <f>INDEX(Table12[Site Name],MATCH('2024'!C38,Table12[Site ID],0),1)</f>
        <v>Chestnut Avenue</v>
      </c>
      <c r="C38" s="135" t="s">
        <v>56</v>
      </c>
      <c r="D38" t="str">
        <f>Table13[[#This Row],[Site ID]]&amp;"-"&amp;Table13[[#This Row],[Site Name]]</f>
        <v>CA-Chestnut Avenue</v>
      </c>
      <c r="E38" s="93">
        <v>2369038</v>
      </c>
      <c r="F38" t="s">
        <v>15</v>
      </c>
      <c r="G38" s="109">
        <v>45294</v>
      </c>
      <c r="H38" s="109">
        <v>45322</v>
      </c>
      <c r="I38" s="9">
        <v>671.44999999995343</v>
      </c>
      <c r="J38" s="9">
        <v>25.962697147965162</v>
      </c>
      <c r="K38" s="9">
        <v>13.550468240065324</v>
      </c>
      <c r="L38" s="9">
        <v>1.2669999999999999</v>
      </c>
      <c r="N38" s="273">
        <f>INDEX(Table12[],MATCH(Table11[[#This Row],[Site ID]],Table12[[#Data],[Site ID]],0),MATCH(Table11[[#Headers],[Area]],Table12[#Headers],0))</f>
        <v>5</v>
      </c>
      <c r="Q38" s="277" t="s">
        <v>829</v>
      </c>
      <c r="R38" s="236">
        <v>40.180878728527517</v>
      </c>
      <c r="S38" s="322">
        <v>46.591438323538469</v>
      </c>
      <c r="T38" s="322">
        <v>40.922664615693755</v>
      </c>
      <c r="U38" s="322">
        <v>42.762019461709706</v>
      </c>
      <c r="V38" s="322">
        <v>39.861118636657331</v>
      </c>
      <c r="W38" s="322">
        <v>43.864037074673824</v>
      </c>
      <c r="X38" s="322">
        <v>42.749529397136136</v>
      </c>
      <c r="Y38" s="322">
        <v>35.19547675178827</v>
      </c>
      <c r="Z38" s="322">
        <v>41.716280419745218</v>
      </c>
      <c r="AA38" s="322">
        <v>38.726854627645309</v>
      </c>
      <c r="AB38" s="322">
        <v>44.19</v>
      </c>
      <c r="AC38" s="322">
        <v>37.208499066386267</v>
      </c>
      <c r="AD38" s="230">
        <v>41.164066425291814</v>
      </c>
    </row>
    <row r="39" spans="2:30" ht="14.5">
      <c r="B39" t="str">
        <f>INDEX(Table12[Site Name],MATCH('2024'!C39,Table12[Site ID],0),1)</f>
        <v>Southampton Road 1</v>
      </c>
      <c r="C39" s="135" t="s">
        <v>149</v>
      </c>
      <c r="D39" t="str">
        <f>Table13[[#This Row],[Site ID]]&amp;"-"&amp;Table13[[#This Row],[Site Name]]</f>
        <v>SR1-Southampton Road 1</v>
      </c>
      <c r="E39" s="93">
        <v>2369039</v>
      </c>
      <c r="F39" t="s">
        <v>15</v>
      </c>
      <c r="G39" s="109">
        <v>45294</v>
      </c>
      <c r="H39" s="109">
        <v>45322</v>
      </c>
      <c r="I39" s="9">
        <v>671.43333333323244</v>
      </c>
      <c r="J39" s="9">
        <v>37.090488010728905</v>
      </c>
      <c r="K39" s="9">
        <v>19.35829228117375</v>
      </c>
      <c r="L39" s="9">
        <v>1.81</v>
      </c>
      <c r="N39" s="273">
        <f>INDEX(Table12[],MATCH(Table11[[#This Row],[Site ID]],Table12[[#Data],[Site ID]],0),MATCH(Table11[[#Headers],[Area]],Table12[#Headers],0))</f>
        <v>5</v>
      </c>
      <c r="Q39" s="277" t="s">
        <v>830</v>
      </c>
      <c r="R39" s="236">
        <v>32.586835932653692</v>
      </c>
      <c r="S39" s="322">
        <v>30.127164232420906</v>
      </c>
      <c r="T39" s="322">
        <v>27.403987396730415</v>
      </c>
      <c r="U39" s="322">
        <v>28.106011835492751</v>
      </c>
      <c r="V39" s="322">
        <v>23.578892883386768</v>
      </c>
      <c r="W39" s="322">
        <v>22.279821070111844</v>
      </c>
      <c r="X39" s="322"/>
      <c r="Y39" s="322">
        <v>24.992572515457226</v>
      </c>
      <c r="Z39" s="322">
        <v>21.91227922206496</v>
      </c>
      <c r="AA39" s="322">
        <v>29.219902440961089</v>
      </c>
      <c r="AB39" s="322">
        <v>33.86</v>
      </c>
      <c r="AC39" s="322">
        <v>24.28637598824066</v>
      </c>
      <c r="AD39" s="230">
        <v>27.123076683410932</v>
      </c>
    </row>
    <row r="40" spans="2:30" ht="14.5">
      <c r="B40" t="str">
        <f>INDEX(Table12[Site Name],MATCH('2024'!C40,Table12[Site ID],0),1)</f>
        <v>Southampton Road 2</v>
      </c>
      <c r="C40" s="135" t="s">
        <v>152</v>
      </c>
      <c r="D40" t="str">
        <f>Table13[[#This Row],[Site ID]]&amp;"-"&amp;Table13[[#This Row],[Site Name]]</f>
        <v>SR2-Southampton Road 2</v>
      </c>
      <c r="E40" s="93">
        <v>2369040</v>
      </c>
      <c r="F40" t="s">
        <v>15</v>
      </c>
      <c r="G40" s="109">
        <v>45294</v>
      </c>
      <c r="H40" s="109">
        <v>45322</v>
      </c>
      <c r="I40" s="9">
        <v>671.71666666679084</v>
      </c>
      <c r="J40" s="9">
        <v>35.886809418647061</v>
      </c>
      <c r="K40" s="9">
        <v>18.730067546266735</v>
      </c>
      <c r="L40" s="9">
        <v>1.752</v>
      </c>
      <c r="N40" s="273">
        <f>INDEX(Table12[],MATCH(Table11[[#This Row],[Site ID]],Table12[[#Data],[Site ID]],0),MATCH(Table11[[#Headers],[Area]],Table12[#Headers],0))</f>
        <v>5</v>
      </c>
      <c r="Q40" s="277" t="s">
        <v>831</v>
      </c>
      <c r="R40" s="236">
        <v>19.325858199691275</v>
      </c>
      <c r="S40" s="322">
        <v>18.435279288581587</v>
      </c>
      <c r="T40" s="322">
        <v>15.506748277739657</v>
      </c>
      <c r="U40" s="322">
        <v>12.278193966691578</v>
      </c>
      <c r="V40" s="322">
        <v>12.686980258055293</v>
      </c>
      <c r="W40" s="322">
        <v>9.6556778590016403</v>
      </c>
      <c r="X40" s="322">
        <v>12.373865771812079</v>
      </c>
      <c r="Y40" s="322">
        <v>12.090318239392467</v>
      </c>
      <c r="Z40" s="322">
        <v>12.839773410519813</v>
      </c>
      <c r="AA40" s="322">
        <v>13.479272381406608</v>
      </c>
      <c r="AB40" s="322">
        <v>17.88</v>
      </c>
      <c r="AC40" s="322">
        <v>14.647180067948543</v>
      </c>
      <c r="AD40" s="230">
        <v>14.266595643403377</v>
      </c>
    </row>
    <row r="41" spans="2:30" ht="14.5">
      <c r="B41" t="str">
        <f>INDEX(Table12[Site Name],MATCH('2024'!C41,Table12[Site ID],0),1)</f>
        <v>The Point (A)</v>
      </c>
      <c r="C41" s="135" t="s">
        <v>156</v>
      </c>
      <c r="D41" t="str">
        <f>Table13[[#This Row],[Site ID]]&amp;"-"&amp;Table13[[#This Row],[Site Name]]</f>
        <v>TP(A)-The Point (A)</v>
      </c>
      <c r="E41" s="93">
        <v>2369041</v>
      </c>
      <c r="F41" t="s">
        <v>15</v>
      </c>
      <c r="G41" s="109">
        <v>45294</v>
      </c>
      <c r="H41" s="109">
        <v>45322</v>
      </c>
      <c r="I41" s="9">
        <v>671.36666666652309</v>
      </c>
      <c r="J41" s="9">
        <v>23.77305992751613</v>
      </c>
      <c r="K41" s="9">
        <v>12.407651319162907</v>
      </c>
      <c r="L41" s="9">
        <v>1.1599999999999999</v>
      </c>
      <c r="N41" s="273">
        <f>INDEX(Table12[],MATCH(Table11[[#This Row],[Site ID]],Table12[[#Data],[Site ID]],0),MATCH(Table11[[#Headers],[Area]],Table12[#Headers],0))</f>
        <v>5</v>
      </c>
      <c r="Q41" s="277" t="s">
        <v>832</v>
      </c>
      <c r="R41" s="296">
        <v>38.595024952209769</v>
      </c>
      <c r="S41" s="322">
        <v>23.464199118730928</v>
      </c>
      <c r="T41" s="322">
        <v>22.423589591081949</v>
      </c>
      <c r="U41" s="322">
        <v>18.688003463631329</v>
      </c>
      <c r="V41" s="322">
        <v>21.21020701175323</v>
      </c>
      <c r="W41" s="322">
        <v>14.706356631398716</v>
      </c>
      <c r="X41" s="322">
        <v>20.145128969734515</v>
      </c>
      <c r="Y41" s="322">
        <v>16.565036609016779</v>
      </c>
      <c r="Z41" s="322">
        <v>20.192178970917226</v>
      </c>
      <c r="AA41" s="322">
        <v>25.454081838897071</v>
      </c>
      <c r="AB41" s="322"/>
      <c r="AC41" s="322">
        <v>37.41420107291701</v>
      </c>
      <c r="AD41" s="230">
        <v>23.532546202753505</v>
      </c>
    </row>
    <row r="42" spans="2:30" ht="14.5">
      <c r="B42" t="str">
        <f>INDEX(Table12[Site Name],MATCH('2024'!C42,Table12[Site ID],0),1)</f>
        <v>The Point (B)</v>
      </c>
      <c r="C42" s="135" t="s">
        <v>159</v>
      </c>
      <c r="D42" t="str">
        <f>Table13[[#This Row],[Site ID]]&amp;"-"&amp;Table13[[#This Row],[Site Name]]</f>
        <v>TP(B)-The Point (B)</v>
      </c>
      <c r="E42" s="93">
        <v>2369042</v>
      </c>
      <c r="F42" t="s">
        <v>15</v>
      </c>
      <c r="G42" s="109">
        <v>45294</v>
      </c>
      <c r="H42" s="109">
        <v>45322</v>
      </c>
      <c r="I42" s="9">
        <v>671.36666666669771</v>
      </c>
      <c r="J42" s="9">
        <v>21.539212055011166</v>
      </c>
      <c r="K42" s="9">
        <v>11.241759945204159</v>
      </c>
      <c r="L42" s="9">
        <v>1.0509999999999999</v>
      </c>
      <c r="N42" s="273">
        <f>INDEX(Table12[],MATCH(Table11[[#This Row],[Site ID]],Table12[[#Data],[Site ID]],0),MATCH(Table11[[#Headers],[Area]],Table12[#Headers],0))</f>
        <v>5</v>
      </c>
      <c r="Q42" s="277" t="s">
        <v>833</v>
      </c>
      <c r="R42" s="236"/>
      <c r="S42" s="322">
        <v>18.967475514202032</v>
      </c>
      <c r="T42" s="322">
        <v>17.079714221923648</v>
      </c>
      <c r="U42" s="322">
        <v>13.023328462813629</v>
      </c>
      <c r="V42" s="322">
        <v>12.689769427841096</v>
      </c>
      <c r="W42" s="322">
        <v>9.3915993754172717</v>
      </c>
      <c r="X42" s="322">
        <v>13.195670072339245</v>
      </c>
      <c r="Y42" s="322">
        <v>10.598314413077247</v>
      </c>
      <c r="Z42" s="322">
        <v>12.041215488797565</v>
      </c>
      <c r="AA42" s="322">
        <v>15.632437094761764</v>
      </c>
      <c r="AB42" s="322">
        <v>16.16</v>
      </c>
      <c r="AC42" s="322">
        <v>17.628180680530573</v>
      </c>
      <c r="AD42" s="230">
        <v>14.218882250154916</v>
      </c>
    </row>
    <row r="43" spans="2:30" ht="14.5">
      <c r="B43" t="str">
        <f>INDEX(Table12[Site Name],MATCH('2024'!C43,Table12[Site ID],0),1)</f>
        <v>The Point (C)</v>
      </c>
      <c r="C43" s="135" t="s">
        <v>162</v>
      </c>
      <c r="D43" t="str">
        <f>Table13[[#This Row],[Site ID]]&amp;"-"&amp;Table13[[#This Row],[Site Name]]</f>
        <v>TP(C)-The Point (C)</v>
      </c>
      <c r="E43" s="93">
        <v>2369043</v>
      </c>
      <c r="F43" t="s">
        <v>15</v>
      </c>
      <c r="G43" s="109">
        <v>45294</v>
      </c>
      <c r="H43" s="109">
        <v>45322</v>
      </c>
      <c r="I43" s="9">
        <v>671.36666666669771</v>
      </c>
      <c r="J43" s="9">
        <v>21.92859838141004</v>
      </c>
      <c r="K43" s="9">
        <v>11.444988716811086</v>
      </c>
      <c r="L43" s="9">
        <v>1.07</v>
      </c>
      <c r="N43" s="273">
        <f>INDEX(Table12[],MATCH(Table11[[#This Row],[Site ID]],Table12[[#Data],[Site ID]],0),MATCH(Table11[[#Headers],[Area]],Table12[#Headers],0))</f>
        <v>6</v>
      </c>
      <c r="Q43" s="277" t="s">
        <v>834</v>
      </c>
      <c r="R43" s="236">
        <v>22.732379699057354</v>
      </c>
      <c r="S43" s="322">
        <v>20.826115279269001</v>
      </c>
      <c r="T43" s="322">
        <v>22.198535315983207</v>
      </c>
      <c r="U43" s="322">
        <v>16.627642896025076</v>
      </c>
      <c r="V43" s="323">
        <v>16.84072054876464</v>
      </c>
      <c r="W43" s="322">
        <v>10.780809812910732</v>
      </c>
      <c r="X43" s="322">
        <v>18.01387081541781</v>
      </c>
      <c r="Y43" s="322">
        <v>12.919990107237069</v>
      </c>
      <c r="Z43" s="322">
        <v>16.621197583951329</v>
      </c>
      <c r="AA43" s="322">
        <v>21.970121670894507</v>
      </c>
      <c r="AB43" s="322">
        <v>19.670000000000002</v>
      </c>
      <c r="AC43" s="323">
        <v>14.221004967215714</v>
      </c>
      <c r="AD43" s="230">
        <v>17.785199058060538</v>
      </c>
    </row>
    <row r="44" spans="2:30" ht="14.5">
      <c r="B44" t="str">
        <f>INDEX(Table12[Site Name],MATCH('2024'!C44,Table12[Site ID],0),1)</f>
        <v>leigh road/Pluto Road</v>
      </c>
      <c r="C44" s="135" t="s">
        <v>124</v>
      </c>
      <c r="D44" t="str">
        <f>Table13[[#This Row],[Site ID]]&amp;"-"&amp;Table13[[#This Row],[Site Name]]</f>
        <v>LRPR-leigh road/Pluto Road</v>
      </c>
      <c r="E44" s="93">
        <v>2369044</v>
      </c>
      <c r="F44" t="s">
        <v>15</v>
      </c>
      <c r="G44" s="109">
        <v>45294</v>
      </c>
      <c r="H44" s="109">
        <v>45322</v>
      </c>
      <c r="I44" s="9">
        <v>671.3833333334187</v>
      </c>
      <c r="J44" s="9">
        <v>27.48179480177393</v>
      </c>
      <c r="K44" s="9">
        <v>14.343316702387229</v>
      </c>
      <c r="L44" s="9">
        <v>1.341</v>
      </c>
      <c r="N44" s="273">
        <f>INDEX(Table12[],MATCH(Table11[[#This Row],[Site ID]],Table12[[#Data],[Site ID]],0),MATCH(Table11[[#Headers],[Area]],Table12[#Headers],0))</f>
        <v>6</v>
      </c>
      <c r="Q44" s="277" t="s">
        <v>835</v>
      </c>
      <c r="R44" s="236">
        <v>26.935355779247828</v>
      </c>
      <c r="S44" s="322">
        <v>26.375603270357573</v>
      </c>
      <c r="T44" s="322">
        <v>22.118164227233791</v>
      </c>
      <c r="U44" s="322">
        <v>22.013037385492726</v>
      </c>
      <c r="V44" s="322">
        <v>26.107661501791465</v>
      </c>
      <c r="W44" s="322">
        <v>23.71136151863012</v>
      </c>
      <c r="X44" s="322">
        <v>26.083509583122158</v>
      </c>
      <c r="Y44" s="322">
        <v>24.745755720652074</v>
      </c>
      <c r="Z44" s="322">
        <v>25.558767551476798</v>
      </c>
      <c r="AA44" s="322">
        <v>27.129654324901875</v>
      </c>
      <c r="AB44" s="322">
        <v>29.88</v>
      </c>
      <c r="AC44" s="322">
        <v>23.811288611670182</v>
      </c>
      <c r="AD44" s="230">
        <v>25.372513289548053</v>
      </c>
    </row>
    <row r="45" spans="2:30" ht="14.5">
      <c r="B45" t="str">
        <f>INDEX(Table12[Site Name],MATCH('2024'!C45,Table12[Site ID],0),1)</f>
        <v>Oxburgh Close</v>
      </c>
      <c r="C45" s="135" t="s">
        <v>143</v>
      </c>
      <c r="D45" t="str">
        <f>Table13[[#This Row],[Site ID]]&amp;"-"&amp;Table13[[#This Row],[Site Name]]</f>
        <v>OX-Oxburgh Close</v>
      </c>
      <c r="E45" s="93">
        <v>2369045</v>
      </c>
      <c r="F45" t="s">
        <v>15</v>
      </c>
      <c r="G45" s="109">
        <v>45294</v>
      </c>
      <c r="H45" s="109">
        <v>45322</v>
      </c>
      <c r="I45" s="9">
        <v>671.36666666669771</v>
      </c>
      <c r="J45" s="9">
        <v>19.325858199691275</v>
      </c>
      <c r="K45" s="9">
        <v>10.086564822385844</v>
      </c>
      <c r="L45" s="9">
        <v>0.94299999999999995</v>
      </c>
      <c r="N45" s="273">
        <f>INDEX(Table12[],MATCH(Table11[[#This Row],[Site ID]],Table12[[#Data],[Site ID]],0),MATCH(Table11[[#Headers],[Area]],Table12[#Headers],0))</f>
        <v>6</v>
      </c>
      <c r="Q45" s="277" t="s">
        <v>836</v>
      </c>
      <c r="R45" s="236">
        <v>37.905987008485546</v>
      </c>
      <c r="S45" s="322">
        <v>40.824036671761476</v>
      </c>
      <c r="T45" s="322">
        <v>40.693326221782371</v>
      </c>
      <c r="U45" s="323">
        <v>19.702917976776551</v>
      </c>
      <c r="V45" s="322">
        <v>33.602134684145462</v>
      </c>
      <c r="W45" s="322">
        <v>31.302227949743912</v>
      </c>
      <c r="X45" s="322">
        <v>36.693402938324368</v>
      </c>
      <c r="Y45" s="322">
        <v>36.521660624068794</v>
      </c>
      <c r="Z45" s="322">
        <v>33.750680228232177</v>
      </c>
      <c r="AA45" s="322">
        <v>37.322988523976768</v>
      </c>
      <c r="AB45" s="322">
        <v>36.159999999999997</v>
      </c>
      <c r="AC45" s="322">
        <v>34.224627639501158</v>
      </c>
      <c r="AD45" s="230">
        <v>34.891999205566549</v>
      </c>
    </row>
    <row r="46" spans="2:30" ht="14.5">
      <c r="B46" t="str">
        <f>INDEX(Table12[Site Name],MATCH('2024'!C46,Table12[Site ID],0),1)</f>
        <v>Hadleigh Gardens</v>
      </c>
      <c r="C46" s="135" t="s">
        <v>95</v>
      </c>
      <c r="D46" t="str">
        <f>Table13[[#This Row],[Site ID]]&amp;"-"&amp;Table13[[#This Row],[Site Name]]</f>
        <v>HG-Hadleigh Gardens</v>
      </c>
      <c r="E46" s="93">
        <v>2369046</v>
      </c>
      <c r="F46" t="s">
        <v>15</v>
      </c>
      <c r="G46" s="109">
        <v>45294</v>
      </c>
      <c r="H46" s="109">
        <v>45322</v>
      </c>
      <c r="I46" s="9">
        <v>671.34999999997672</v>
      </c>
      <c r="J46" s="9">
        <v>19.203370819990241</v>
      </c>
      <c r="K46" s="9">
        <v>10.022636127343549</v>
      </c>
      <c r="L46" s="9">
        <v>0.93700000000000006</v>
      </c>
      <c r="N46" s="273">
        <f>INDEX(Table12[],MATCH(Table11[[#This Row],[Site ID]],Table12[[#Data],[Site ID]],0),MATCH(Table11[[#Headers],[Area]],Table12[#Headers],0))</f>
        <v>6</v>
      </c>
      <c r="Q46" s="277" t="s">
        <v>837</v>
      </c>
      <c r="R46" s="236">
        <v>26.218989934048253</v>
      </c>
      <c r="S46" s="322">
        <v>29.995510090688306</v>
      </c>
      <c r="T46" s="322">
        <v>23.26503200198529</v>
      </c>
      <c r="U46" s="322">
        <v>21.420300074271491</v>
      </c>
      <c r="V46" s="322">
        <v>20.925487485104217</v>
      </c>
      <c r="W46" s="322">
        <v>19.762877676447491</v>
      </c>
      <c r="X46" s="322">
        <v>19.557501677977136</v>
      </c>
      <c r="Y46" s="322">
        <v>20.476990193163516</v>
      </c>
      <c r="Z46" s="322">
        <v>22.200083354007091</v>
      </c>
      <c r="AA46" s="322">
        <v>22.024435899467992</v>
      </c>
      <c r="AB46" s="322">
        <v>29.66</v>
      </c>
      <c r="AC46" s="322">
        <v>23.499708388790204</v>
      </c>
      <c r="AD46" s="230">
        <v>23.250576397995914</v>
      </c>
    </row>
    <row r="47" spans="2:30" ht="14.5">
      <c r="B47" t="str">
        <f>INDEX(Table12[Site Name],MATCH('2024'!C47,Table12[Site ID],0),1)</f>
        <v>Woodside Avenue</v>
      </c>
      <c r="C47" s="135" t="s">
        <v>175</v>
      </c>
      <c r="D47" t="str">
        <f>Table13[[#This Row],[Site ID]]&amp;"-"&amp;Table13[[#This Row],[Site Name]]</f>
        <v>WA-Woodside Avenue</v>
      </c>
      <c r="E47" s="93">
        <v>2369047</v>
      </c>
      <c r="F47" t="s">
        <v>15</v>
      </c>
      <c r="G47" s="109">
        <v>45294</v>
      </c>
      <c r="H47" s="109">
        <v>45322</v>
      </c>
      <c r="I47" s="9">
        <v>671.39999999996508</v>
      </c>
      <c r="J47" s="9">
        <v>31.518233541854485</v>
      </c>
      <c r="K47" s="9">
        <v>16.450017506187102</v>
      </c>
      <c r="L47" s="9">
        <v>1.538</v>
      </c>
      <c r="N47" s="273">
        <f>INDEX(Table12[],MATCH(Table11[[#This Row],[Site ID]],Table12[[#Data],[Site ID]],0),MATCH(Table11[[#Headers],[Area]],Table12[#Headers],0))</f>
        <v>6</v>
      </c>
      <c r="Q47" s="277" t="s">
        <v>838</v>
      </c>
      <c r="R47" s="236">
        <v>23.388318518152563</v>
      </c>
      <c r="S47" s="322">
        <v>21.807520739885142</v>
      </c>
      <c r="T47" s="322">
        <v>24.205363967585004</v>
      </c>
      <c r="U47" s="322">
        <v>17.200026724074235</v>
      </c>
      <c r="V47" s="322">
        <v>18.169528600115484</v>
      </c>
      <c r="W47" s="322">
        <v>11.005290779788911</v>
      </c>
      <c r="X47" s="322">
        <v>17.911731285416668</v>
      </c>
      <c r="Y47" s="322">
        <v>14.573446535652391</v>
      </c>
      <c r="Z47" s="322">
        <v>15.81620008448656</v>
      </c>
      <c r="AA47" s="322">
        <v>23.115250871909115</v>
      </c>
      <c r="AB47" s="322">
        <v>20.81</v>
      </c>
      <c r="AC47" s="322">
        <v>16.205390713478359</v>
      </c>
      <c r="AD47" s="230">
        <v>18.684005735045368</v>
      </c>
    </row>
    <row r="48" spans="2:30" ht="14.5">
      <c r="B48" t="str">
        <f>INDEX(Table12[Site Name],MATCH('2024'!C48,Table12[Site ID],0),1)</f>
        <v>Belmont Road</v>
      </c>
      <c r="C48" s="135" t="s">
        <v>42</v>
      </c>
      <c r="D48" t="str">
        <f>Table13[[#This Row],[Site ID]]&amp;"-"&amp;Table13[[#This Row],[Site Name]]</f>
        <v>BEL-Belmont Road</v>
      </c>
      <c r="E48" s="93">
        <v>2369048</v>
      </c>
      <c r="F48" t="s">
        <v>15</v>
      </c>
      <c r="G48" s="109">
        <v>45294</v>
      </c>
      <c r="H48" s="109">
        <v>45322</v>
      </c>
      <c r="I48" s="9">
        <v>671.3833333334187</v>
      </c>
      <c r="J48" s="9">
        <v>24.07987240274748</v>
      </c>
      <c r="K48" s="9">
        <v>12.567783091204323</v>
      </c>
      <c r="L48" s="9">
        <v>1.175</v>
      </c>
      <c r="N48" s="273">
        <f>INDEX(Table12[],MATCH(Table11[[#This Row],[Site ID]],Table12[[#Data],[Site ID]],0),MATCH(Table11[[#Headers],[Area]],Table12[#Headers],0))</f>
        <v>6</v>
      </c>
      <c r="Q48" s="277" t="s">
        <v>839</v>
      </c>
      <c r="R48" s="236">
        <v>22.711881610966731</v>
      </c>
      <c r="S48" s="322">
        <v>21.643677608861204</v>
      </c>
      <c r="T48" s="322">
        <v>24.941959997023211</v>
      </c>
      <c r="U48" s="322">
        <v>15.443254398337436</v>
      </c>
      <c r="V48" s="322">
        <v>17.841262500745735</v>
      </c>
      <c r="W48" s="322">
        <v>11.659880565947358</v>
      </c>
      <c r="X48" s="322">
        <v>16.39344020280403</v>
      </c>
      <c r="Y48" s="322">
        <v>14.508094757465608</v>
      </c>
      <c r="Z48" s="322">
        <v>16.493158064756415</v>
      </c>
      <c r="AA48" s="322">
        <v>23.720533449588263</v>
      </c>
      <c r="AB48" s="322">
        <v>21.57</v>
      </c>
      <c r="AC48" s="322">
        <v>15.746128628480994</v>
      </c>
      <c r="AD48" s="230">
        <v>18.556105982081416</v>
      </c>
    </row>
    <row r="49" spans="2:30" ht="14.5">
      <c r="B49" t="str">
        <f>INDEX(Table12[Site Name],MATCH('2024'!C49,Table12[Site ID],0),1)</f>
        <v>Leigh Road/J13</v>
      </c>
      <c r="C49" s="135" t="s">
        <v>120</v>
      </c>
      <c r="D49" t="str">
        <f>Table13[[#This Row],[Site ID]]&amp;"-"&amp;Table13[[#This Row],[Site Name]]</f>
        <v>LR13-Leigh Road/J13</v>
      </c>
      <c r="E49" s="93">
        <v>2369049</v>
      </c>
      <c r="F49" t="s">
        <v>15</v>
      </c>
      <c r="G49" s="109">
        <v>45294</v>
      </c>
      <c r="H49" s="109">
        <v>45322</v>
      </c>
      <c r="I49" s="9">
        <v>671.34999999997672</v>
      </c>
      <c r="J49" s="9">
        <v>34.348825500857671</v>
      </c>
      <c r="K49" s="9">
        <v>17.927361952430935</v>
      </c>
      <c r="L49" s="9">
        <v>1.6759999999999999</v>
      </c>
      <c r="N49" s="273">
        <f>INDEX(Table12[],MATCH(Table11[[#This Row],[Site ID]],Table12[[#Data],[Site ID]],0),MATCH(Table11[[#Headers],[Area]],Table12[#Headers],0))</f>
        <v>6</v>
      </c>
      <c r="Q49" s="277" t="s">
        <v>840</v>
      </c>
      <c r="R49" s="236">
        <v>23.962264984849458</v>
      </c>
      <c r="S49" s="322">
        <v>22.135207001946622</v>
      </c>
      <c r="T49" s="322">
        <v>24.839654992933696</v>
      </c>
      <c r="U49" s="322">
        <v>17.097888798159303</v>
      </c>
      <c r="V49" s="322">
        <v>17.890502415651198</v>
      </c>
      <c r="W49" s="322">
        <v>11.516689050228187</v>
      </c>
      <c r="X49" s="322">
        <v>17.439830002983008</v>
      </c>
      <c r="Y49" s="322">
        <v>14.524432702012303</v>
      </c>
      <c r="Z49" s="322">
        <v>15.898255597246543</v>
      </c>
      <c r="AA49" s="322">
        <v>21.855608750793049</v>
      </c>
      <c r="AB49" s="322">
        <v>20.94</v>
      </c>
      <c r="AC49" s="323">
        <v>15.860944149727034</v>
      </c>
      <c r="AD49" s="230">
        <v>18.663439870544199</v>
      </c>
    </row>
    <row r="50" spans="2:30" ht="14.5">
      <c r="B50" t="str">
        <f>INDEX(Table12[Site Name],MATCH('2024'!C50,Table12[Site ID],0),1)</f>
        <v>Steele Close (A)</v>
      </c>
      <c r="C50" s="135" t="s">
        <v>167</v>
      </c>
      <c r="D50" t="str">
        <f>Table13[[#This Row],[Site ID]]&amp;"-"&amp;Table13[[#This Row],[Site Name]]</f>
        <v>SC(A)-Steele Close (A)</v>
      </c>
      <c r="E50" s="93">
        <v>2369050</v>
      </c>
      <c r="F50" t="s">
        <v>15</v>
      </c>
      <c r="G50" s="109">
        <v>45294</v>
      </c>
      <c r="H50" s="109">
        <v>45322</v>
      </c>
      <c r="I50" s="9">
        <v>671.23333333327901</v>
      </c>
      <c r="J50" s="9">
        <v>23.388318518152563</v>
      </c>
      <c r="K50" s="9">
        <v>12.206846825758124</v>
      </c>
      <c r="L50" s="9">
        <v>1.141</v>
      </c>
      <c r="N50" s="273">
        <f>INDEX(Table12[],MATCH(Table11[[#This Row],[Site ID]],Table12[[#Data],[Site ID]],0),MATCH(Table11[[#Headers],[Area]],Table12[#Headers],0))</f>
        <v>6</v>
      </c>
      <c r="Q50" s="277" t="s">
        <v>841</v>
      </c>
      <c r="R50" s="236">
        <v>37.090488010728905</v>
      </c>
      <c r="S50" s="322">
        <v>47.301511927910148</v>
      </c>
      <c r="T50" s="322">
        <v>42.111870910178347</v>
      </c>
      <c r="U50" s="322">
        <v>37.868994729938628</v>
      </c>
      <c r="V50" s="322">
        <v>31.992711763299649</v>
      </c>
      <c r="W50" s="322">
        <v>34.535601486994821</v>
      </c>
      <c r="X50" s="322">
        <v>38.487861030335679</v>
      </c>
      <c r="Y50" s="322">
        <v>32.839918461052505</v>
      </c>
      <c r="Z50" s="322">
        <v>40.79602126761008</v>
      </c>
      <c r="AA50" s="322">
        <v>36.383111586710115</v>
      </c>
      <c r="AB50" s="322">
        <v>45.11</v>
      </c>
      <c r="AC50" s="322">
        <v>36.55981602161765</v>
      </c>
      <c r="AD50" s="230">
        <v>38.423158933031374</v>
      </c>
    </row>
    <row r="51" spans="2:30" ht="14.5">
      <c r="B51" t="str">
        <f>INDEX(Table12[Site Name],MATCH('2024'!C51,Table12[Site ID],0),1)</f>
        <v>Steele Close (B)</v>
      </c>
      <c r="C51" s="135" t="s">
        <v>170</v>
      </c>
      <c r="D51" t="str">
        <f>Table13[[#This Row],[Site ID]]&amp;"-"&amp;Table13[[#This Row],[Site Name]]</f>
        <v>SC(B)-Steele Close (B)</v>
      </c>
      <c r="E51" s="93">
        <v>2369051</v>
      </c>
      <c r="F51" t="s">
        <v>15</v>
      </c>
      <c r="G51" s="109">
        <v>45294</v>
      </c>
      <c r="H51" s="109">
        <v>45322</v>
      </c>
      <c r="I51" s="9">
        <v>671.23333333327901</v>
      </c>
      <c r="J51" s="9">
        <v>22.711881610966731</v>
      </c>
      <c r="K51" s="9">
        <v>11.853800423260299</v>
      </c>
      <c r="L51" s="9">
        <v>1.1080000000000001</v>
      </c>
      <c r="N51" s="273">
        <f>INDEX(Table12[],MATCH(Table11[[#This Row],[Site ID]],Table12[[#Data],[Site ID]],0),MATCH(Table11[[#Headers],[Area]],Table12[#Headers],0))</f>
        <v>6</v>
      </c>
      <c r="Q51" s="277" t="s">
        <v>842</v>
      </c>
      <c r="R51" s="236">
        <v>35.886809418647061</v>
      </c>
      <c r="S51" s="322">
        <v>36.325464036201801</v>
      </c>
      <c r="T51" s="322">
        <v>39.143834923784638</v>
      </c>
      <c r="U51" s="322"/>
      <c r="V51" s="322">
        <v>31.304406710479171</v>
      </c>
      <c r="W51" s="322">
        <v>27.475719171292941</v>
      </c>
      <c r="X51" s="322">
        <v>31.965388075650285</v>
      </c>
      <c r="Y51" s="322">
        <v>28.69056623191257</v>
      </c>
      <c r="Z51" s="322">
        <v>32.242208198764295</v>
      </c>
      <c r="AA51" s="322">
        <v>35.875972891024603</v>
      </c>
      <c r="AB51" s="322">
        <v>40.82</v>
      </c>
      <c r="AC51" s="322">
        <v>30.262692231272194</v>
      </c>
      <c r="AD51" s="230">
        <v>33.635732899002683</v>
      </c>
    </row>
    <row r="52" spans="2:30" ht="14.5">
      <c r="B52" t="str">
        <f>INDEX(Table12[Site Name],MATCH('2024'!C52,Table12[Site ID],0),1)</f>
        <v>Steele Close (C)</v>
      </c>
      <c r="C52" s="135" t="s">
        <v>173</v>
      </c>
      <c r="D52" t="str">
        <f>Table13[[#This Row],[Site ID]]&amp;"-"&amp;Table13[[#This Row],[Site Name]]</f>
        <v>SC(C)-Steele Close (C)</v>
      </c>
      <c r="E52" s="93">
        <v>2369052</v>
      </c>
      <c r="F52" t="s">
        <v>15</v>
      </c>
      <c r="G52" s="109">
        <v>45294</v>
      </c>
      <c r="H52" s="109">
        <v>45322</v>
      </c>
      <c r="I52" s="9">
        <v>671.23333333345363</v>
      </c>
      <c r="J52" s="9">
        <v>23.962264984849458</v>
      </c>
      <c r="K52" s="9">
        <v>12.506401349086357</v>
      </c>
      <c r="L52" s="9">
        <v>1.169</v>
      </c>
      <c r="N52" s="273">
        <f>INDEX(Table12[],MATCH(Table11[[#This Row],[Site ID]],Table12[[#Data],[Site ID]],0),MATCH(Table11[[#Headers],[Area]],Table12[#Headers],0))</f>
        <v>6</v>
      </c>
      <c r="Q52" s="277" t="s">
        <v>843</v>
      </c>
      <c r="R52" s="236">
        <v>29.806216035133733</v>
      </c>
      <c r="S52" s="322">
        <v>32.015583209292913</v>
      </c>
      <c r="T52" s="322">
        <v>35.217746765159326</v>
      </c>
      <c r="U52" s="322">
        <v>28.301855250232954</v>
      </c>
      <c r="V52" s="323">
        <v>25.557365680323997</v>
      </c>
      <c r="W52" s="322">
        <v>24.202364690721929</v>
      </c>
      <c r="X52" s="322">
        <v>28.827013122577799</v>
      </c>
      <c r="Y52" s="322">
        <v>26.616091913073355</v>
      </c>
      <c r="Z52" s="322">
        <v>26.436476696811166</v>
      </c>
      <c r="AA52" s="322">
        <v>31.247525812013382</v>
      </c>
      <c r="AB52" s="322">
        <v>34.18</v>
      </c>
      <c r="AC52" s="322">
        <v>28.277422661974569</v>
      </c>
      <c r="AD52" s="230">
        <v>29.223805153109598</v>
      </c>
    </row>
    <row r="53" spans="2:30" ht="14.5">
      <c r="B53" t="str">
        <f>INDEX(Table12[Site Name],MATCH('2024'!C53,Table12[Site ID],0),1)</f>
        <v>Medina Close</v>
      </c>
      <c r="C53" s="135" t="s">
        <v>127</v>
      </c>
      <c r="D53" t="str">
        <f>Table13[[#This Row],[Site ID]]&amp;"-"&amp;Table13[[#This Row],[Site Name]]</f>
        <v>MC-Medina Close</v>
      </c>
      <c r="E53" s="93">
        <v>2369053</v>
      </c>
      <c r="F53" t="s">
        <v>15</v>
      </c>
      <c r="G53" s="109">
        <v>45294</v>
      </c>
      <c r="H53" s="109">
        <v>45322</v>
      </c>
      <c r="I53" s="9">
        <v>671.26666666672099</v>
      </c>
      <c r="J53" s="9">
        <v>23.530636607406972</v>
      </c>
      <c r="K53" s="9">
        <v>12.281125577978587</v>
      </c>
      <c r="L53" s="9">
        <v>1.1479999999999999</v>
      </c>
      <c r="N53" s="273">
        <f>INDEX(Table12[],MATCH(Table11[[#This Row],[Site ID]],Table12[[#Data],[Site ID]],0),MATCH(Table11[[#Headers],[Area]],Table12[#Headers],0))</f>
        <v>6</v>
      </c>
      <c r="Q53" s="277" t="s">
        <v>844</v>
      </c>
      <c r="R53" s="236">
        <v>28.638549839950368</v>
      </c>
      <c r="S53" s="322">
        <v>35.013972015478373</v>
      </c>
      <c r="T53" s="322">
        <v>33.08953894204685</v>
      </c>
      <c r="U53" s="322">
        <v>27.550303538486723</v>
      </c>
      <c r="V53" s="322">
        <v>28.102987195982333</v>
      </c>
      <c r="W53" s="322">
        <v>22.688438243457835</v>
      </c>
      <c r="X53" s="322">
        <v>30.509443781689104</v>
      </c>
      <c r="Y53" s="322">
        <v>27.678121363257372</v>
      </c>
      <c r="Z53" s="322">
        <v>27.502959852927674</v>
      </c>
      <c r="AA53" s="322">
        <v>27.697414240700869</v>
      </c>
      <c r="AB53" s="322">
        <v>32.76</v>
      </c>
      <c r="AC53" s="322">
        <v>27.998584967511942</v>
      </c>
      <c r="AD53" s="230">
        <v>29.102526165124118</v>
      </c>
    </row>
    <row r="54" spans="2:30" ht="14.5">
      <c r="B54" t="str">
        <f>INDEX(Table12[Site Name],MATCH('2024'!C54,Table12[Site ID],0),1)</f>
        <v>Porteous Crescent (A)</v>
      </c>
      <c r="C54" s="135" t="s">
        <v>154</v>
      </c>
      <c r="D54" t="str">
        <f>Table13[[#This Row],[Site ID]]&amp;"-"&amp;Table13[[#This Row],[Site Name]]</f>
        <v>PC(A)-Porteous Crescent (A)</v>
      </c>
      <c r="E54" s="93">
        <v>2369054</v>
      </c>
      <c r="F54" t="s">
        <v>15</v>
      </c>
      <c r="G54" s="109">
        <v>45294</v>
      </c>
      <c r="H54" s="109">
        <v>45322</v>
      </c>
      <c r="I54" s="9">
        <v>671.23333333345363</v>
      </c>
      <c r="J54" s="9">
        <v>22.732379699057354</v>
      </c>
      <c r="K54" s="9">
        <v>11.864498799090478</v>
      </c>
      <c r="L54" s="9">
        <v>1.109</v>
      </c>
      <c r="N54" s="273">
        <f>INDEX(Table12[],MATCH(Table11[[#This Row],[Site ID]],Table12[[#Data],[Site ID]],0),MATCH(Table11[[#Headers],[Area]],Table12[#Headers],0))</f>
        <v>6</v>
      </c>
      <c r="Q54" s="277" t="s">
        <v>845</v>
      </c>
      <c r="R54" s="236">
        <v>35.439693292633237</v>
      </c>
      <c r="S54" s="322">
        <v>32.982276868113225</v>
      </c>
      <c r="T54" s="322">
        <v>34.215033463885177</v>
      </c>
      <c r="U54" s="322">
        <v>26.620752737116391</v>
      </c>
      <c r="V54" s="322">
        <v>27.040906696074185</v>
      </c>
      <c r="W54" s="322">
        <v>22.913481363997096</v>
      </c>
      <c r="X54" s="322"/>
      <c r="Y54" s="322">
        <v>30.831531884573</v>
      </c>
      <c r="Z54" s="322">
        <v>26.026290867535582</v>
      </c>
      <c r="AA54" s="322">
        <v>31.574725035175824</v>
      </c>
      <c r="AB54" s="322">
        <v>33.07</v>
      </c>
      <c r="AC54" s="322">
        <v>27.24408297073639</v>
      </c>
      <c r="AD54" s="230">
        <v>29.81443410725819</v>
      </c>
    </row>
    <row r="55" spans="2:30" ht="14.5">
      <c r="B55" t="str">
        <f>INDEX(Table12[Site Name],MATCH('2024'!C55,Table12[Site ID],0),1)</f>
        <v>Nuffield Hospital</v>
      </c>
      <c r="C55" s="135" t="s">
        <v>133</v>
      </c>
      <c r="D55" t="str">
        <f>Table13[[#This Row],[Site ID]]&amp;"-"&amp;Table13[[#This Row],[Site Name]]</f>
        <v>NH-Nuffield Hospital</v>
      </c>
      <c r="E55" s="93">
        <v>2369055</v>
      </c>
      <c r="F55" t="s">
        <v>15</v>
      </c>
      <c r="G55" s="109">
        <v>45294</v>
      </c>
      <c r="H55" s="109">
        <v>45322</v>
      </c>
      <c r="I55" s="9">
        <v>671.25</v>
      </c>
      <c r="J55" s="9">
        <v>21.932409683426446</v>
      </c>
      <c r="K55" s="9">
        <v>11.446977914105661</v>
      </c>
      <c r="L55" s="9">
        <v>1.07</v>
      </c>
      <c r="N55" s="273">
        <f>INDEX(Table12[],MATCH(Table11[[#This Row],[Site ID]],Table12[[#Data],[Site ID]],0),MATCH(Table11[[#Headers],[Area]],Table12[#Headers],0))</f>
        <v>6</v>
      </c>
      <c r="Q55" s="277" t="s">
        <v>846</v>
      </c>
      <c r="R55" s="236">
        <v>26.64422806275984</v>
      </c>
      <c r="S55" s="322">
        <v>24.680114190555148</v>
      </c>
      <c r="T55" s="322">
        <v>17.636508463659091</v>
      </c>
      <c r="U55" s="322">
        <v>17.034077042971305</v>
      </c>
      <c r="V55" s="322">
        <v>17.253470808144524</v>
      </c>
      <c r="W55" s="322">
        <v>16.835648230749854</v>
      </c>
      <c r="X55" s="322">
        <v>16.16654290613247</v>
      </c>
      <c r="Y55" s="322">
        <v>14.471981955244658</v>
      </c>
      <c r="Z55" s="322">
        <v>20.560525949494963</v>
      </c>
      <c r="AA55" s="322">
        <v>20.383703703705397</v>
      </c>
      <c r="AB55" s="322">
        <v>24.61</v>
      </c>
      <c r="AC55" s="322">
        <v>21.765742385410707</v>
      </c>
      <c r="AD55" s="230">
        <v>19.836878641568997</v>
      </c>
    </row>
    <row r="56" spans="2:30" ht="14.5">
      <c r="B56" t="str">
        <f>INDEX(Table12[Site Name],MATCH('2024'!C56,Table12[Site ID],0),1)</f>
        <v>Ashdown Road</v>
      </c>
      <c r="C56" s="135" t="s">
        <v>30</v>
      </c>
      <c r="D56" t="str">
        <f>Table13[[#This Row],[Site ID]]&amp;"-"&amp;Table13[[#This Row],[Site Name]]</f>
        <v>AR-Ashdown Road</v>
      </c>
      <c r="E56" s="93">
        <v>2369056</v>
      </c>
      <c r="F56" t="s">
        <v>15</v>
      </c>
      <c r="G56" s="109">
        <v>45294</v>
      </c>
      <c r="H56" s="109">
        <v>45322</v>
      </c>
      <c r="I56" s="9">
        <v>671.21666666673264</v>
      </c>
      <c r="J56" s="9">
        <v>12.053175080077279</v>
      </c>
      <c r="K56" s="9">
        <v>6.2908011900194571</v>
      </c>
      <c r="L56" s="9">
        <v>0.58799999999999997</v>
      </c>
      <c r="N56" s="273">
        <f>INDEX(Table12[],MATCH(Table11[[#This Row],[Site ID]],Table12[[#Data],[Site ID]],0),MATCH(Table11[[#Headers],[Area]],Table12[#Headers],0))</f>
        <v>6</v>
      </c>
      <c r="Q56" s="277" t="s">
        <v>847</v>
      </c>
      <c r="R56" s="236">
        <v>26.595319180598811</v>
      </c>
      <c r="S56" s="322">
        <v>28.130190716224369</v>
      </c>
      <c r="T56" s="322">
        <v>28.404047926179437</v>
      </c>
      <c r="U56" s="322">
        <v>22.187651644516656</v>
      </c>
      <c r="V56" s="322">
        <v>21.095347136669016</v>
      </c>
      <c r="W56" s="322">
        <v>19.947992565054037</v>
      </c>
      <c r="X56" s="322">
        <v>23.000058156875241</v>
      </c>
      <c r="Y56" s="322">
        <v>21.689896054011015</v>
      </c>
      <c r="Z56" s="322">
        <v>19.617644517287243</v>
      </c>
      <c r="AA56" s="322"/>
      <c r="AB56" s="322">
        <v>24.9</v>
      </c>
      <c r="AC56" s="322">
        <v>21.011240388629329</v>
      </c>
      <c r="AD56" s="230">
        <v>23.325398935095016</v>
      </c>
    </row>
    <row r="57" spans="2:30" ht="14.5">
      <c r="B57" t="str">
        <f>INDEX(Table12[Site Name],MATCH('2024'!C57,Table12[Site ID],0),1)</f>
        <v>Chestnut Close</v>
      </c>
      <c r="C57" s="135" t="s">
        <v>60</v>
      </c>
      <c r="D57" t="str">
        <f>Table13[[#This Row],[Site ID]]&amp;"-"&amp;Table13[[#This Row],[Site Name]]</f>
        <v>CC-Chestnut Close</v>
      </c>
      <c r="E57" s="93">
        <v>2369057</v>
      </c>
      <c r="F57" t="s">
        <v>15</v>
      </c>
      <c r="G57" s="109">
        <v>45294</v>
      </c>
      <c r="H57" s="109">
        <v>45322</v>
      </c>
      <c r="I57" s="9">
        <v>671.25</v>
      </c>
      <c r="J57" s="9">
        <v>25.58097877094972</v>
      </c>
      <c r="K57" s="9">
        <v>13.351241529723236</v>
      </c>
      <c r="L57" s="9">
        <v>1.248</v>
      </c>
      <c r="N57" s="273">
        <f>INDEX(Table12[],MATCH(Table11[[#This Row],[Site ID]],Table12[[#Data],[Site ID]],0),MATCH(Table11[[#Headers],[Area]],Table12[#Headers],0))</f>
        <v>7</v>
      </c>
      <c r="Q57" s="277" t="s">
        <v>848</v>
      </c>
      <c r="R57" s="236">
        <v>23.77305992751613</v>
      </c>
      <c r="S57" s="322">
        <v>21.679027788801573</v>
      </c>
      <c r="T57" s="322">
        <v>22.28368679357834</v>
      </c>
      <c r="U57" s="322">
        <v>16.421340458696022</v>
      </c>
      <c r="V57" s="322">
        <v>18.417925274899744</v>
      </c>
      <c r="W57" s="322">
        <v>13.337927889976845</v>
      </c>
      <c r="X57" s="322">
        <v>17.070515955861016</v>
      </c>
      <c r="Y57" s="322">
        <v>16.142847642797097</v>
      </c>
      <c r="Z57" s="322">
        <v>18.64387229813557</v>
      </c>
      <c r="AA57" s="322">
        <v>23.361098626718544</v>
      </c>
      <c r="AB57" s="322">
        <v>24.32</v>
      </c>
      <c r="AC57" s="322">
        <v>16.402217321334369</v>
      </c>
      <c r="AD57" s="230">
        <v>19.321126664859605</v>
      </c>
    </row>
    <row r="58" spans="2:30" ht="14.5">
      <c r="B58" t="str">
        <f>INDEX(Table12[Site Name],MATCH('2024'!C58,Table12[Site ID],0),1)</f>
        <v>Sparrow Square</v>
      </c>
      <c r="C58" s="135" t="s">
        <v>188</v>
      </c>
      <c r="D58" t="str">
        <f>Table13[[#This Row],[Site ID]]&amp;"-"&amp;Table13[[#This Row],[Site Name]]</f>
        <v>SSQ-Sparrow Square</v>
      </c>
      <c r="E58" s="93">
        <v>2369058</v>
      </c>
      <c r="F58" t="s">
        <v>15</v>
      </c>
      <c r="G58" s="109">
        <v>45294</v>
      </c>
      <c r="H58" s="109">
        <v>45322</v>
      </c>
      <c r="I58" s="9">
        <v>670.28333333332557</v>
      </c>
      <c r="J58" s="9">
        <v>26.64422806275984</v>
      </c>
      <c r="K58" s="9">
        <v>13.906173310417454</v>
      </c>
      <c r="L58" s="9">
        <v>1.298</v>
      </c>
      <c r="N58" s="273">
        <f>INDEX(Table12[],MATCH(Table11[[#This Row],[Site ID]],Table12[[#Data],[Site ID]],0),MATCH(Table11[[#Headers],[Area]],Table12[#Headers],0))</f>
        <v>7</v>
      </c>
      <c r="Q58" s="277" t="s">
        <v>849</v>
      </c>
      <c r="R58" s="236">
        <v>21.539212055011166</v>
      </c>
      <c r="S58" s="322">
        <v>22.858838824931585</v>
      </c>
      <c r="T58" s="322">
        <v>23.920688578224347</v>
      </c>
      <c r="U58" s="322">
        <v>15.910726638462934</v>
      </c>
      <c r="V58" s="322">
        <v>17.695653695491909</v>
      </c>
      <c r="W58" s="322">
        <v>14.749457068517337</v>
      </c>
      <c r="X58" s="322">
        <v>16.413957649866362</v>
      </c>
      <c r="Y58" s="322">
        <v>15.358579741122744</v>
      </c>
      <c r="Z58" s="322">
        <v>17.659377391303327</v>
      </c>
      <c r="AA58" s="322">
        <v>22.674007490638584</v>
      </c>
      <c r="AB58" s="322">
        <v>22.88</v>
      </c>
      <c r="AC58" s="322">
        <v>19.485834177745232</v>
      </c>
      <c r="AD58" s="230">
        <v>19.26219444260963</v>
      </c>
    </row>
    <row r="59" spans="2:30" ht="14.5">
      <c r="B59" t="str">
        <f>INDEX(Table12[Site Name],MATCH('2024'!C59,Table12[Site ID],0),1)</f>
        <v>Dove Dale</v>
      </c>
      <c r="C59" s="135" t="s">
        <v>76</v>
      </c>
      <c r="D59" t="str">
        <f>Table13[[#This Row],[Site ID]]&amp;"-"&amp;Table13[[#This Row],[Site Name]]</f>
        <v>DD (A)-Dove Dale</v>
      </c>
      <c r="E59" s="93">
        <v>2369059</v>
      </c>
      <c r="F59" t="s">
        <v>15</v>
      </c>
      <c r="G59" s="109">
        <v>45294</v>
      </c>
      <c r="H59" s="109">
        <v>45322</v>
      </c>
      <c r="I59" s="9">
        <v>671.26666666654637</v>
      </c>
      <c r="J59" s="9">
        <v>27.261103386637124</v>
      </c>
      <c r="K59" s="9">
        <v>14.228133291564262</v>
      </c>
      <c r="L59" s="9">
        <v>1.33</v>
      </c>
      <c r="N59" s="273">
        <f>INDEX(Table12[],MATCH(Table11[[#This Row],[Site ID]],Table12[[#Data],[Site ID]],0),MATCH(Table11[[#Headers],[Area]],Table12[#Headers],0))</f>
        <v>8</v>
      </c>
      <c r="Q59" s="277" t="s">
        <v>850</v>
      </c>
      <c r="R59" s="236">
        <v>21.92859838141004</v>
      </c>
      <c r="S59" s="322">
        <v>22.907997618103479</v>
      </c>
      <c r="T59" s="322">
        <v>22.3041493158807</v>
      </c>
      <c r="U59" s="322">
        <v>16.319217694649403</v>
      </c>
      <c r="V59" s="322">
        <v>17.547916326976669</v>
      </c>
      <c r="W59" s="322">
        <v>12.744676496097506</v>
      </c>
      <c r="X59" s="322">
        <v>16.967928720549349</v>
      </c>
      <c r="Y59" s="322">
        <v>15.342240826504529</v>
      </c>
      <c r="Z59" s="322">
        <v>16.982537142860579</v>
      </c>
      <c r="AA59" s="322">
        <v>23.050271684201398</v>
      </c>
      <c r="AB59" s="322">
        <v>24.81</v>
      </c>
      <c r="AC59" s="322">
        <v>18.862549919530597</v>
      </c>
      <c r="AD59" s="230">
        <v>19.147340343897021</v>
      </c>
    </row>
    <row r="60" spans="2:30" ht="14.5">
      <c r="B60" t="str">
        <f>INDEX(Table12[Site Name],MATCH('2024'!C60,Table12[Site ID],0),1)</f>
        <v>Passfield Avenue</v>
      </c>
      <c r="C60" s="135" t="s">
        <v>146</v>
      </c>
      <c r="D60" t="str">
        <f>Table13[[#This Row],[Site ID]]&amp;"-"&amp;Table13[[#This Row],[Site Name]]</f>
        <v>PA-Passfield Avenue</v>
      </c>
      <c r="E60" s="93">
        <v>2369060</v>
      </c>
      <c r="F60" t="s">
        <v>15</v>
      </c>
      <c r="G60" s="109">
        <v>45294</v>
      </c>
      <c r="H60" s="109">
        <v>45322</v>
      </c>
      <c r="I60" s="9">
        <v>671.28333333326736</v>
      </c>
      <c r="J60" s="9">
        <v>38.595024952209769</v>
      </c>
      <c r="K60" s="9">
        <v>20.143541206790069</v>
      </c>
      <c r="L60" s="9">
        <v>1.883</v>
      </c>
      <c r="M60" s="115" t="s">
        <v>851</v>
      </c>
      <c r="N60" s="273">
        <f>INDEX(Table12[],MATCH(Table11[[#This Row],[Site ID]],Table12[[#Data],[Site ID]],0),MATCH(Table11[[#Headers],[Area]],Table12[#Headers],0))</f>
        <v>8</v>
      </c>
      <c r="Q60" s="277" t="s">
        <v>852</v>
      </c>
      <c r="R60" s="236">
        <v>27.053791614984654</v>
      </c>
      <c r="S60" s="322">
        <v>27.789449615943553</v>
      </c>
      <c r="T60" s="322">
        <v>24.52078744452405</v>
      </c>
      <c r="U60" s="322"/>
      <c r="V60" s="322">
        <v>20.461526337283928</v>
      </c>
      <c r="W60" s="322">
        <v>18.10753692871679</v>
      </c>
      <c r="X60" s="322">
        <v>19.592701110863615</v>
      </c>
      <c r="Y60" s="322">
        <v>19.787992161830672</v>
      </c>
      <c r="Z60" s="322"/>
      <c r="AA60" s="322">
        <v>21.891363339077468</v>
      </c>
      <c r="AB60" s="322">
        <v>28.8</v>
      </c>
      <c r="AC60" s="322">
        <v>17.911221314897134</v>
      </c>
      <c r="AD60" s="230">
        <v>22.591636986812187</v>
      </c>
    </row>
    <row r="61" spans="2:30" ht="14.5">
      <c r="B61" t="str">
        <f>INDEX(Table12[Site Name],MATCH('2024'!C61,Table12[Site ID],0),1)</f>
        <v>High Street Botley</v>
      </c>
      <c r="C61" s="135" t="s">
        <v>13</v>
      </c>
      <c r="D61" t="str">
        <f>Table13[[#This Row],[Site ID]]&amp;"-"&amp;Table13[[#This Row],[Site Name]]</f>
        <v>HSB-High Street Botley</v>
      </c>
      <c r="E61" s="93">
        <v>2391544</v>
      </c>
      <c r="F61" t="s">
        <v>203</v>
      </c>
      <c r="G61" s="109">
        <v>45322</v>
      </c>
      <c r="H61" s="109">
        <v>45357</v>
      </c>
      <c r="I61" s="9">
        <v>839.96666666655801</v>
      </c>
      <c r="J61" s="9">
        <v>31.434010476610283</v>
      </c>
      <c r="K61" s="9">
        <v>16.406059747708916</v>
      </c>
      <c r="L61" s="9">
        <v>1.919</v>
      </c>
      <c r="N61" s="273">
        <f>INDEX(Table12[],MATCH(Table11[[#This Row],[Site ID]],Table12[[#Data],[Site ID]],0),MATCH(Table11[[#Headers],[Area]],Table12[#Headers],0))</f>
        <v>8</v>
      </c>
      <c r="Q61" s="277" t="s">
        <v>853</v>
      </c>
      <c r="R61" s="236">
        <v>23.153442940039486</v>
      </c>
      <c r="S61" s="322">
        <v>25.0630248432428</v>
      </c>
      <c r="T61" s="322">
        <v>17.735930933535752</v>
      </c>
      <c r="U61" s="322">
        <v>16.457644873701277</v>
      </c>
      <c r="V61" s="322">
        <v>15.329372629236378</v>
      </c>
      <c r="W61" s="322">
        <v>16.101610408924721</v>
      </c>
      <c r="X61" s="322">
        <v>16.397515537215781</v>
      </c>
      <c r="Y61" s="322">
        <v>17.07472382914424</v>
      </c>
      <c r="Z61" s="322">
        <v>15.400413782837632</v>
      </c>
      <c r="AA61" s="322"/>
      <c r="AB61" s="322">
        <v>18.91</v>
      </c>
      <c r="AC61" s="322">
        <v>19.251230732561677</v>
      </c>
      <c r="AD61" s="230">
        <v>18.261355500949065</v>
      </c>
    </row>
    <row r="62" spans="2:30" ht="14.5">
      <c r="B62" t="str">
        <f>INDEX(Table12[Site Name],MATCH('2024'!C62,Table12[Site ID],0),1)</f>
        <v>High Street Botley 2 (A)</v>
      </c>
      <c r="C62" s="135" t="s">
        <v>24</v>
      </c>
      <c r="D62" t="str">
        <f>Table13[[#This Row],[Site ID]]&amp;"-"&amp;Table13[[#This Row],[Site Name]]</f>
        <v>HSB2A-High Street Botley 2 (A)</v>
      </c>
      <c r="E62" s="93">
        <v>2391545</v>
      </c>
      <c r="F62" t="s">
        <v>203</v>
      </c>
      <c r="G62" s="109">
        <v>45322</v>
      </c>
      <c r="H62" s="109">
        <v>45357</v>
      </c>
      <c r="I62" s="9">
        <v>839.98333333327901</v>
      </c>
      <c r="J62" s="9">
        <v>25.159813488364492</v>
      </c>
      <c r="K62" s="9">
        <v>13.131426664073325</v>
      </c>
      <c r="L62" s="9">
        <v>1.536</v>
      </c>
      <c r="M62" t="s">
        <v>854</v>
      </c>
      <c r="N62" s="273">
        <f>INDEX(Table12[],MATCH(Table11[[#This Row],[Site ID]],Table12[[#Data],[Site ID]],0),MATCH(Table11[[#Headers],[Area]],Table12[#Headers],0))</f>
        <v>8</v>
      </c>
      <c r="Q62" s="277" t="s">
        <v>855</v>
      </c>
      <c r="R62" s="236">
        <v>31.518233541854485</v>
      </c>
      <c r="S62" s="322">
        <v>32.577833535146063</v>
      </c>
      <c r="T62" s="322">
        <v>29.642112749350378</v>
      </c>
      <c r="U62" s="322">
        <v>26.721926303548397</v>
      </c>
      <c r="V62" s="322">
        <v>25.45602377780564</v>
      </c>
      <c r="W62" s="322">
        <v>23.853388511674318</v>
      </c>
      <c r="X62" s="322">
        <v>23.147131991051452</v>
      </c>
      <c r="Y62" s="322">
        <v>14.425263095401874</v>
      </c>
      <c r="Z62" s="322">
        <v>52.103955869193072</v>
      </c>
      <c r="AA62" s="322">
        <v>26.695224395176229</v>
      </c>
      <c r="AB62" s="322">
        <v>31.91</v>
      </c>
      <c r="AC62" s="322">
        <v>25.801713127620737</v>
      </c>
      <c r="AD62" s="230">
        <v>28.654400574818563</v>
      </c>
    </row>
    <row r="63" spans="2:30" ht="14.5">
      <c r="B63" t="str">
        <f>INDEX(Table12[Site Name],MATCH('2024'!C63,Table12[Site ID],0),1)</f>
        <v>Kings Copse Avenue</v>
      </c>
      <c r="C63" s="135" t="s">
        <v>28</v>
      </c>
      <c r="D63" t="str">
        <f>Table13[[#This Row],[Site ID]]&amp;"-"&amp;Table13[[#This Row],[Site Name]]</f>
        <v>KCA-Kings Copse Avenue</v>
      </c>
      <c r="E63" s="93">
        <v>2391546</v>
      </c>
      <c r="F63" t="s">
        <v>203</v>
      </c>
      <c r="G63" s="109">
        <v>45322</v>
      </c>
      <c r="H63" s="109">
        <v>45357</v>
      </c>
      <c r="I63" s="9">
        <v>840</v>
      </c>
      <c r="J63" s="9">
        <v>29.614609523809523</v>
      </c>
      <c r="K63" s="9">
        <v>15.456476786956955</v>
      </c>
      <c r="L63" s="9">
        <v>1.8080000000000001</v>
      </c>
      <c r="N63" s="273">
        <f>INDEX(Table12[],MATCH(Table11[[#This Row],[Site ID]],Table12[[#Data],[Site ID]],0),MATCH(Table11[[#Headers],[Area]],Table12[#Headers],0))</f>
        <v>1</v>
      </c>
      <c r="Q63" s="277" t="s">
        <v>856</v>
      </c>
      <c r="R63" s="236">
        <v>17.464054858387136</v>
      </c>
      <c r="S63" s="322">
        <v>15.004457319736852</v>
      </c>
      <c r="T63" s="322">
        <v>14.128595877669223</v>
      </c>
      <c r="U63" s="322">
        <v>11.226689621004081</v>
      </c>
      <c r="V63" s="322">
        <v>11.524118745036807</v>
      </c>
      <c r="W63" s="322">
        <v>8.5520624535308585</v>
      </c>
      <c r="X63" s="322">
        <v>10.815920346061677</v>
      </c>
      <c r="Y63" s="322">
        <v>9.8818082007187353</v>
      </c>
      <c r="Z63" s="322"/>
      <c r="AA63" s="322"/>
      <c r="AB63" s="322"/>
      <c r="AC63" s="322"/>
      <c r="AD63" s="230">
        <v>12.32471342776817</v>
      </c>
    </row>
    <row r="64" spans="2:30" thickBot="1">
      <c r="B64" t="str">
        <f>INDEX(Table12[Site Name],MATCH('2024'!C64,Table12[Site ID],0),1)</f>
        <v>Grange Road</v>
      </c>
      <c r="C64" s="135" t="s">
        <v>32</v>
      </c>
      <c r="D64" t="str">
        <f>Table13[[#This Row],[Site ID]]&amp;"-"&amp;Table13[[#This Row],[Site Name]]</f>
        <v>GR-Grange Road</v>
      </c>
      <c r="E64" s="93">
        <v>2391547</v>
      </c>
      <c r="F64" t="s">
        <v>203</v>
      </c>
      <c r="G64" s="109">
        <v>45322</v>
      </c>
      <c r="H64" s="109">
        <v>45357</v>
      </c>
      <c r="I64" s="9">
        <v>840.01666666672099</v>
      </c>
      <c r="J64" s="9">
        <v>27.124347532785293</v>
      </c>
      <c r="K64" s="9">
        <v>14.15675758496101</v>
      </c>
      <c r="L64" s="9">
        <v>1.6559999999999999</v>
      </c>
      <c r="M64" t="s">
        <v>854</v>
      </c>
      <c r="N64" s="273">
        <f>INDEX(Table12[],MATCH(Table11[[#This Row],[Site ID]],Table12[[#Data],[Site ID]],0),MATCH(Table11[[#Headers],[Area]],Table12[#Headers],0))</f>
        <v>1</v>
      </c>
      <c r="Q64" s="277" t="s">
        <v>857</v>
      </c>
      <c r="R64" s="236">
        <v>28.034039291560273</v>
      </c>
      <c r="S64" s="322">
        <v>26.688457004507296</v>
      </c>
      <c r="T64" s="322">
        <v>25.98110857595929</v>
      </c>
      <c r="U64" s="322"/>
      <c r="V64" s="322">
        <v>25.791263375410765</v>
      </c>
      <c r="W64" s="322">
        <v>23.243696929143333</v>
      </c>
      <c r="X64" s="322">
        <v>22.014673559160943</v>
      </c>
      <c r="Y64" s="322">
        <v>18.010474342731023</v>
      </c>
      <c r="Z64" s="322">
        <v>23.228371122752517</v>
      </c>
      <c r="AA64" s="324">
        <v>15.576843857772081</v>
      </c>
      <c r="AB64" s="322">
        <v>30.5</v>
      </c>
      <c r="AC64" s="322">
        <v>22.126591166480065</v>
      </c>
      <c r="AD64" s="230">
        <v>23.74504720231614</v>
      </c>
    </row>
    <row r="65" spans="2:30" thickBot="1">
      <c r="B65" t="str">
        <f>INDEX(Table12[Site Name],MATCH('2024'!C65,Table12[Site ID],0),1)</f>
        <v>Pavilion Road</v>
      </c>
      <c r="C65" s="135" t="s">
        <v>36</v>
      </c>
      <c r="D65" t="str">
        <f>Table13[[#This Row],[Site ID]]&amp;"-"&amp;Table13[[#This Row],[Site Name]]</f>
        <v>PAV-Pavilion Road</v>
      </c>
      <c r="E65" s="93">
        <v>2391548</v>
      </c>
      <c r="F65" t="s">
        <v>203</v>
      </c>
      <c r="G65" s="109">
        <v>45323</v>
      </c>
      <c r="H65" s="109">
        <v>45357</v>
      </c>
      <c r="I65" s="9">
        <v>816.79999999998836</v>
      </c>
      <c r="J65" s="9">
        <v>18.967475514202032</v>
      </c>
      <c r="K65" s="9">
        <v>9.8995174917547146</v>
      </c>
      <c r="L65" s="9">
        <v>1.1259999999999999</v>
      </c>
      <c r="N65" s="273">
        <f>INDEX(Table12[],MATCH(Table11[[#This Row],[Site ID]],Table12[[#Data],[Site ID]],0),MATCH(Table11[[#Headers],[Area]],Table12[#Headers],0))</f>
        <v>1</v>
      </c>
      <c r="Q65" s="242" t="s">
        <v>793</v>
      </c>
      <c r="R65" s="237">
        <v>26.872563761080944</v>
      </c>
      <c r="S65" s="231">
        <v>26.948069940930633</v>
      </c>
      <c r="T65" s="231">
        <v>25.004633962629569</v>
      </c>
      <c r="U65" s="231">
        <v>21.120244481483038</v>
      </c>
      <c r="V65" s="231">
        <v>21.626890005332903</v>
      </c>
      <c r="W65" s="231">
        <v>19.725508824775051</v>
      </c>
      <c r="X65" s="231">
        <v>22.205349206813771</v>
      </c>
      <c r="Y65" s="231">
        <v>19.964460668111322</v>
      </c>
      <c r="Z65" s="231">
        <v>22.947171994290525</v>
      </c>
      <c r="AA65" s="231">
        <v>24.214028055757169</v>
      </c>
      <c r="AB65" s="231">
        <v>27.234655172413795</v>
      </c>
      <c r="AC65" s="231">
        <v>22.550217610837837</v>
      </c>
      <c r="AD65" s="232">
        <v>23.387549435795862</v>
      </c>
    </row>
    <row r="66" spans="2:30" ht="14.5">
      <c r="B66" t="str">
        <f>INDEX(Table12[Site Name],MATCH('2024'!C66,Table12[Site ID],0),1)</f>
        <v>Winchester Street Railway Bridge</v>
      </c>
      <c r="C66" s="135" t="s">
        <v>40</v>
      </c>
      <c r="D66" t="str">
        <f>Table13[[#This Row],[Site ID]]&amp;"-"&amp;Table13[[#This Row],[Site Name]]</f>
        <v>WSRB-Winchester Street Railway Bridge</v>
      </c>
      <c r="E66" s="93">
        <v>2391549</v>
      </c>
      <c r="F66" t="s">
        <v>203</v>
      </c>
      <c r="G66" s="109">
        <v>45322</v>
      </c>
      <c r="H66" s="109">
        <v>45357</v>
      </c>
      <c r="I66" s="9">
        <v>839.96666666655801</v>
      </c>
      <c r="J66" s="9">
        <v>15.004457319736852</v>
      </c>
      <c r="K66" s="9">
        <v>7.8311363881716352</v>
      </c>
      <c r="L66" s="9">
        <v>0.91600000000000004</v>
      </c>
      <c r="N66" s="273">
        <f>INDEX(Table12[],MATCH(Table11[[#This Row],[Site ID]],Table12[[#Data],[Site ID]],0),MATCH(Table11[[#Headers],[Area]],Table12[#Headers],0))</f>
        <v>1</v>
      </c>
    </row>
    <row r="67" spans="2:30">
      <c r="B67" t="str">
        <f>INDEX(Table12[Site Name],MATCH('2024'!C67,Table12[Site ID],0),1)</f>
        <v>Upper Northam Close</v>
      </c>
      <c r="C67" s="135" t="s">
        <v>44</v>
      </c>
      <c r="D67" t="str">
        <f>Table13[[#This Row],[Site ID]]&amp;"-"&amp;Table13[[#This Row],[Site Name]]</f>
        <v>UNC-Upper Northam Close</v>
      </c>
      <c r="E67" s="93">
        <v>2391550</v>
      </c>
      <c r="F67" t="s">
        <v>203</v>
      </c>
      <c r="G67" s="109">
        <v>45322</v>
      </c>
      <c r="H67" s="109">
        <v>45357</v>
      </c>
      <c r="I67" s="9">
        <v>839.93333333329065</v>
      </c>
      <c r="J67" s="9">
        <v>25.0630248432428</v>
      </c>
      <c r="K67" s="9">
        <v>13.08091066975094</v>
      </c>
      <c r="L67" s="9">
        <v>1.53</v>
      </c>
      <c r="N67" s="273">
        <f>INDEX(Table12[],MATCH(Table11[[#This Row],[Site ID]],Table12[[#Data],[Site ID]],0),MATCH(Table11[[#Headers],[Area]],Table12[#Headers],0))</f>
        <v>1</v>
      </c>
    </row>
    <row r="68" spans="2:30">
      <c r="B68" t="str">
        <f>INDEX(Table12[Site Name],MATCH('2024'!C68,Table12[Site ID],0),1)</f>
        <v>Bridge Road</v>
      </c>
      <c r="C68" s="135" t="s">
        <v>34</v>
      </c>
      <c r="D68" t="str">
        <f>Table13[[#This Row],[Site ID]]&amp;"-"&amp;Table13[[#This Row],[Site Name]]</f>
        <v>BDG-Bridge Road</v>
      </c>
      <c r="E68" s="93">
        <v>2391551</v>
      </c>
      <c r="F68" t="s">
        <v>203</v>
      </c>
      <c r="G68" s="109">
        <v>45322</v>
      </c>
      <c r="H68" s="109">
        <v>45357</v>
      </c>
      <c r="I68" s="9">
        <v>839.83333333331393</v>
      </c>
      <c r="J68" s="9">
        <v>24.49260369120914</v>
      </c>
      <c r="K68" s="9">
        <v>12.783196081006858</v>
      </c>
      <c r="L68" s="9">
        <v>1.4950000000000001</v>
      </c>
      <c r="N68" s="273">
        <f>INDEX(Table12[],MATCH(Table11[[#This Row],[Site ID]],Table12[[#Data],[Site ID]],0),MATCH(Table11[[#Headers],[Area]],Table12[#Headers],0))</f>
        <v>1</v>
      </c>
    </row>
    <row r="69" spans="2:30">
      <c r="B69" t="str">
        <f>INDEX(Table12[Site Name],MATCH('2024'!C69,Table12[Site ID],0),1)</f>
        <v>Bridge Road 2</v>
      </c>
      <c r="C69" s="135" t="s">
        <v>38</v>
      </c>
      <c r="D69" t="str">
        <f>Table13[[#This Row],[Site ID]]&amp;"-"&amp;Table13[[#This Row],[Site Name]]</f>
        <v>BDG2-Bridge Road 2</v>
      </c>
      <c r="E69" s="93">
        <v>2391552</v>
      </c>
      <c r="F69" t="s">
        <v>203</v>
      </c>
      <c r="G69" s="109">
        <v>45322</v>
      </c>
      <c r="H69" s="109">
        <v>45357</v>
      </c>
      <c r="I69" s="9">
        <v>839.81666666659294</v>
      </c>
      <c r="J69" s="9">
        <v>35.224175911412324</v>
      </c>
      <c r="K69" s="9">
        <v>18.384225423492865</v>
      </c>
      <c r="L69" s="9">
        <v>2.15</v>
      </c>
      <c r="N69" s="273">
        <f>INDEX(Table12[],MATCH(Table11[[#This Row],[Site ID]],Table12[[#Data],[Site ID]],0),MATCH(Table11[[#Headers],[Area]],Table12[#Headers],0))</f>
        <v>1</v>
      </c>
    </row>
    <row r="70" spans="2:30">
      <c r="B70" t="str">
        <f>INDEX(Table12[Site Name],MATCH('2024'!C70,Table12[Site ID],0),1)</f>
        <v>Oakhill 2 (Bridge)</v>
      </c>
      <c r="C70" s="135" t="s">
        <v>54</v>
      </c>
      <c r="D70" t="str">
        <f>Table13[[#This Row],[Site ID]]&amp;"-"&amp;Table13[[#This Row],[Site Name]]</f>
        <v>OH2-Oakhill 2 (Bridge)</v>
      </c>
      <c r="E70" s="93">
        <v>2391553</v>
      </c>
      <c r="F70" t="s">
        <v>203</v>
      </c>
      <c r="G70" s="109">
        <v>45322</v>
      </c>
      <c r="H70" s="109">
        <v>45357</v>
      </c>
      <c r="I70" s="9">
        <v>839.86666666675592</v>
      </c>
      <c r="J70" s="9">
        <v>46.591438323538469</v>
      </c>
      <c r="K70" s="9">
        <v>24.317034615625506</v>
      </c>
      <c r="L70" s="9">
        <v>2.8439999999999999</v>
      </c>
      <c r="N70" s="273">
        <f>INDEX(Table12[],MATCH(Table11[[#This Row],[Site ID]],Table12[[#Data],[Site ID]],0),MATCH(Table11[[#Headers],[Area]],Table12[#Headers],0))</f>
        <v>2</v>
      </c>
    </row>
    <row r="71" spans="2:30">
      <c r="B71" t="str">
        <f>INDEX(Table12[Site Name],MATCH('2024'!C71,Table12[Site ID],0),1)</f>
        <v>Oakhill (Prov)</v>
      </c>
      <c r="C71" s="135" t="s">
        <v>58</v>
      </c>
      <c r="D71" t="str">
        <f>Table13[[#This Row],[Site ID]]&amp;"-"&amp;Table13[[#This Row],[Site Name]]</f>
        <v>OH-Oakhill (Prov)</v>
      </c>
      <c r="E71" s="93">
        <v>2391554</v>
      </c>
      <c r="F71" t="s">
        <v>203</v>
      </c>
      <c r="G71" s="109">
        <v>45322</v>
      </c>
      <c r="H71" s="109">
        <v>45357</v>
      </c>
      <c r="I71" s="9">
        <v>839.8666666665813</v>
      </c>
      <c r="J71" s="9">
        <v>30.127164232420906</v>
      </c>
      <c r="K71" s="9">
        <v>15.723989682891913</v>
      </c>
      <c r="L71" s="9">
        <v>1.839</v>
      </c>
      <c r="N71" s="273">
        <f>INDEX(Table12[],MATCH(Table11[[#This Row],[Site ID]],Table12[[#Data],[Site ID]],0),MATCH(Table11[[#Headers],[Area]],Table12[#Headers],0))</f>
        <v>2</v>
      </c>
    </row>
    <row r="72" spans="2:30">
      <c r="B72" t="str">
        <f>INDEX(Table12[Site Name],MATCH('2024'!C72,Table12[Site ID],0),1)</f>
        <v>Providence Hill 2</v>
      </c>
      <c r="C72" s="135" t="s">
        <v>62</v>
      </c>
      <c r="D72" t="str">
        <f>Table13[[#This Row],[Site ID]]&amp;"-"&amp;Table13[[#This Row],[Site Name]]</f>
        <v>PH2-Providence Hill 2</v>
      </c>
      <c r="E72" s="93">
        <v>2391555</v>
      </c>
      <c r="F72" t="s">
        <v>203</v>
      </c>
      <c r="G72" s="109">
        <v>45322</v>
      </c>
      <c r="H72" s="109">
        <v>45357</v>
      </c>
      <c r="I72" s="9">
        <v>839.86666666675592</v>
      </c>
      <c r="J72" s="216">
        <v>40.824036671761476</v>
      </c>
      <c r="K72" s="9">
        <v>13.765972479309799</v>
      </c>
      <c r="L72" s="9">
        <v>1.61</v>
      </c>
      <c r="M72" s="115" t="s">
        <v>858</v>
      </c>
      <c r="N72" s="273">
        <f>INDEX(Table12[],MATCH(Table11[[#This Row],[Site ID]],Table12[[#Data],[Site ID]],0),MATCH(Table11[[#Headers],[Area]],Table12[#Headers],0))</f>
        <v>2</v>
      </c>
    </row>
    <row r="73" spans="2:30">
      <c r="B73" t="str">
        <f>INDEX(Table12[Site Name],MATCH('2024'!C73,Table12[Site ID],0),1)</f>
        <v>Providence Hill 1</v>
      </c>
      <c r="C73" s="135" t="s">
        <v>66</v>
      </c>
      <c r="D73" t="str">
        <f>Table13[[#This Row],[Site ID]]&amp;"-"&amp;Table13[[#This Row],[Site Name]]</f>
        <v>PH1-Providence Hill 1</v>
      </c>
      <c r="E73" s="93">
        <v>2391556</v>
      </c>
      <c r="F73" t="s">
        <v>203</v>
      </c>
      <c r="G73" s="109">
        <v>45322</v>
      </c>
      <c r="H73" s="109">
        <v>45357</v>
      </c>
      <c r="I73" s="9">
        <v>839.88333333330229</v>
      </c>
      <c r="J73" s="9">
        <v>26.375603270357573</v>
      </c>
      <c r="K73" s="9">
        <v>21.306908492568621</v>
      </c>
      <c r="L73" s="9">
        <v>2.492</v>
      </c>
      <c r="M73" s="115" t="s">
        <v>858</v>
      </c>
      <c r="N73" s="273">
        <f>INDEX(Table12[],MATCH(Table11[[#This Row],[Site ID]],Table12[[#Data],[Site ID]],0),MATCH(Table11[[#Headers],[Area]],Table12[#Headers],0))</f>
        <v>2</v>
      </c>
    </row>
    <row r="74" spans="2:30">
      <c r="B74" t="str">
        <f>INDEX(Table12[Site Name],MATCH('2024'!C74,Table12[Site ID],0),1)</f>
        <v>Providence Hill 3</v>
      </c>
      <c r="C74" s="135" t="s">
        <v>70</v>
      </c>
      <c r="D74" t="str">
        <f>Table13[[#This Row],[Site ID]]&amp;"-"&amp;Table13[[#This Row],[Site Name]]</f>
        <v>PH3-Providence Hill 3</v>
      </c>
      <c r="E74" s="93">
        <v>2391557</v>
      </c>
      <c r="F74" t="s">
        <v>203</v>
      </c>
      <c r="G74" s="109">
        <v>45322</v>
      </c>
      <c r="H74" s="109">
        <v>45357</v>
      </c>
      <c r="I74" s="9">
        <v>839.88333333330229</v>
      </c>
      <c r="J74" s="9">
        <v>29.995510090688306</v>
      </c>
      <c r="K74" s="9">
        <v>15.655276665286173</v>
      </c>
      <c r="L74" s="9">
        <v>1.831</v>
      </c>
      <c r="N74" s="273">
        <f>INDEX(Table12[],MATCH(Table11[[#This Row],[Site ID]],Table12[[#Data],[Site ID]],0),MATCH(Table11[[#Headers],[Area]],Table12[#Headers],0))</f>
        <v>2</v>
      </c>
    </row>
    <row r="75" spans="2:30">
      <c r="B75" t="str">
        <f>INDEX(Table12[Site Name],MATCH('2024'!C75,Table12[Site ID],0),1)</f>
        <v>Hamble Lane 2 (Tesco)</v>
      </c>
      <c r="C75" s="135" t="s">
        <v>74</v>
      </c>
      <c r="D75" t="str">
        <f>Table13[[#This Row],[Site ID]]&amp;"-"&amp;Table13[[#This Row],[Site Name]]</f>
        <v>HL2-Hamble Lane 2 (Tesco)</v>
      </c>
      <c r="E75" s="93">
        <v>2391558</v>
      </c>
      <c r="F75" t="s">
        <v>203</v>
      </c>
      <c r="G75" s="109">
        <v>45322</v>
      </c>
      <c r="H75" s="109">
        <v>45357</v>
      </c>
      <c r="I75" s="9">
        <v>839.68333333334886</v>
      </c>
      <c r="J75" s="9">
        <v>28.724551318949072</v>
      </c>
      <c r="K75" s="9">
        <v>14.991937014065279</v>
      </c>
      <c r="L75" s="9">
        <v>1.7529999999999999</v>
      </c>
      <c r="N75" s="273">
        <f>INDEX(Table12[],MATCH(Table11[[#This Row],[Site ID]],Table12[[#Data],[Site ID]],0),MATCH(Table11[[#Headers],[Area]],Table12[#Headers],0))</f>
        <v>2</v>
      </c>
    </row>
    <row r="76" spans="2:30">
      <c r="B76" t="str">
        <f>INDEX(Table12[Site Name],MATCH('2024'!C76,Table12[Site ID],0),1)</f>
        <v>Hamble Lane (Woodlands)</v>
      </c>
      <c r="C76" s="135" t="s">
        <v>78</v>
      </c>
      <c r="D76" t="str">
        <f>Table13[[#This Row],[Site ID]]&amp;"-"&amp;Table13[[#This Row],[Site Name]]</f>
        <v>HL-Hamble Lane (Woodlands)</v>
      </c>
      <c r="E76" s="93">
        <v>2391559</v>
      </c>
      <c r="F76" t="s">
        <v>203</v>
      </c>
      <c r="G76" s="109">
        <v>45322</v>
      </c>
      <c r="H76" s="109">
        <v>45357</v>
      </c>
      <c r="I76" s="9">
        <v>839.70000000006985</v>
      </c>
      <c r="J76" s="9">
        <v>34.753887102533731</v>
      </c>
      <c r="K76" s="9">
        <v>18.138771974182532</v>
      </c>
      <c r="L76" s="9">
        <v>2.121</v>
      </c>
      <c r="N76" s="273">
        <f>INDEX(Table12[],MATCH(Table11[[#This Row],[Site ID]],Table12[[#Data],[Site ID]],0),MATCH(Table11[[#Headers],[Area]],Table12[#Headers],0))</f>
        <v>2</v>
      </c>
    </row>
    <row r="77" spans="2:30">
      <c r="B77" t="str">
        <f>INDEX(Table12[Site Name],MATCH('2024'!C77,Table12[Site ID],0),1)</f>
        <v>Hamble Corner Fruit Farm</v>
      </c>
      <c r="C77" s="135" t="s">
        <v>82</v>
      </c>
      <c r="D77" t="str">
        <f>Table13[[#This Row],[Site ID]]&amp;"-"&amp;Table13[[#This Row],[Site Name]]</f>
        <v>HCF-Hamble Corner Fruit Farm</v>
      </c>
      <c r="E77" s="93">
        <v>2391560</v>
      </c>
      <c r="F77" t="s">
        <v>203</v>
      </c>
      <c r="G77" s="109">
        <v>45322</v>
      </c>
      <c r="H77" s="109">
        <v>45357</v>
      </c>
      <c r="I77" s="9">
        <v>839.71666666661622</v>
      </c>
      <c r="J77" s="9">
        <v>28.10077010102783</v>
      </c>
      <c r="K77" s="9">
        <v>14.666372704085507</v>
      </c>
      <c r="L77" s="9">
        <v>1.7150000000000001</v>
      </c>
      <c r="N77" s="273">
        <f>INDEX(Table12[],MATCH(Table11[[#This Row],[Site ID]],Table12[[#Data],[Site ID]],0),MATCH(Table11[[#Headers],[Area]],Table12[#Headers],0))</f>
        <v>2</v>
      </c>
    </row>
    <row r="78" spans="2:30">
      <c r="B78" t="str">
        <f>INDEX(Table12[Site Name],MATCH('2024'!C78,Table12[Site ID],0),1)</f>
        <v>Hamble Lane 4</v>
      </c>
      <c r="C78" s="135" t="s">
        <v>86</v>
      </c>
      <c r="D78" t="str">
        <f>Table13[[#This Row],[Site ID]]&amp;"-"&amp;Table13[[#This Row],[Site Name]]</f>
        <v>HL4-Hamble Lane 4</v>
      </c>
      <c r="E78" s="93">
        <v>2391561</v>
      </c>
      <c r="F78" t="s">
        <v>203</v>
      </c>
      <c r="G78" s="109">
        <v>45322</v>
      </c>
      <c r="H78" s="109">
        <v>45357</v>
      </c>
      <c r="I78" s="9">
        <v>839.71666666661622</v>
      </c>
      <c r="J78" s="9">
        <v>21.038710676221417</v>
      </c>
      <c r="K78" s="9">
        <v>10.980537931222035</v>
      </c>
      <c r="L78" s="9">
        <v>1.284</v>
      </c>
      <c r="N78" s="273">
        <f>INDEX(Table12[],MATCH(Table11[[#This Row],[Site ID]],Table12[[#Data],[Site ID]],0),MATCH(Table11[[#Headers],[Area]],Table12[#Headers],0))</f>
        <v>2</v>
      </c>
    </row>
    <row r="79" spans="2:30">
      <c r="B79" t="str">
        <f>INDEX(Table12[Site Name],MATCH('2024'!C79,Table12[Site ID],0),1)</f>
        <v>Hamble Primary School</v>
      </c>
      <c r="C79" s="135" t="s">
        <v>90</v>
      </c>
      <c r="D79" t="str">
        <f>Table13[[#This Row],[Site ID]]&amp;"-"&amp;Table13[[#This Row],[Site Name]]</f>
        <v>HPS-Hamble Primary School</v>
      </c>
      <c r="E79" s="93">
        <v>2391562</v>
      </c>
      <c r="F79" t="s">
        <v>203</v>
      </c>
      <c r="G79" s="109">
        <v>45323</v>
      </c>
      <c r="H79" s="109">
        <v>45357</v>
      </c>
      <c r="I79" s="9">
        <v>817.24999999988358</v>
      </c>
      <c r="J79" s="9">
        <v>23.334321199146792</v>
      </c>
      <c r="K79" s="9">
        <v>12.178664508949266</v>
      </c>
      <c r="L79" s="9">
        <v>1.3859999999999999</v>
      </c>
      <c r="N79" s="273">
        <f>INDEX(Table12[],MATCH(Table11[[#This Row],[Site ID]],Table12[[#Data],[Site ID]],0),MATCH(Table11[[#Headers],[Area]],Table12[#Headers],0))</f>
        <v>2</v>
      </c>
    </row>
    <row r="80" spans="2:30">
      <c r="B80" t="str">
        <f>INDEX(Table12[Site Name],MATCH('2024'!C80,Table12[Site ID],0),1)</f>
        <v>Hound Parish Office</v>
      </c>
      <c r="C80" s="135" t="s">
        <v>93</v>
      </c>
      <c r="D80" t="str">
        <f>Table13[[#This Row],[Site ID]]&amp;"-"&amp;Table13[[#This Row],[Site Name]]</f>
        <v>HPO-Hound Parish Office</v>
      </c>
      <c r="E80" s="93">
        <v>2391563</v>
      </c>
      <c r="F80" t="s">
        <v>203</v>
      </c>
      <c r="G80" s="109">
        <v>45322</v>
      </c>
      <c r="H80" s="109">
        <v>45357</v>
      </c>
      <c r="I80" s="9">
        <v>839.73333333333721</v>
      </c>
      <c r="J80" s="9">
        <v>17.695760558907509</v>
      </c>
      <c r="K80" s="9">
        <v>9.2357831727074675</v>
      </c>
      <c r="L80" s="9">
        <v>1.08</v>
      </c>
      <c r="N80" s="273">
        <f>INDEX(Table12[],MATCH(Table11[[#This Row],[Site ID]],Table12[[#Data],[Site ID]],0),MATCH(Table11[[#Headers],[Area]],Table12[#Headers],0))</f>
        <v>2</v>
      </c>
    </row>
    <row r="81" spans="2:14">
      <c r="B81" t="str">
        <f>INDEX(Table12[Site Name],MATCH('2024'!C81,Table12[Site ID],0),1)</f>
        <v>Swaythling road</v>
      </c>
      <c r="C81" s="135" t="s">
        <v>97</v>
      </c>
      <c r="D81" t="str">
        <f>Table13[[#This Row],[Site ID]]&amp;"-"&amp;Table13[[#This Row],[Site Name]]</f>
        <v>SWA-Swaythling road</v>
      </c>
      <c r="E81" s="93">
        <v>2391564</v>
      </c>
      <c r="F81" t="s">
        <v>203</v>
      </c>
      <c r="G81" s="109">
        <v>45322</v>
      </c>
      <c r="H81" s="109">
        <v>45357</v>
      </c>
      <c r="I81" s="9">
        <v>839.81666666676756</v>
      </c>
      <c r="J81" s="9">
        <v>28.130190716224369</v>
      </c>
      <c r="K81" s="9">
        <v>14.681727931223575</v>
      </c>
      <c r="L81" s="9">
        <v>1.7170000000000001</v>
      </c>
      <c r="N81" s="273">
        <f>INDEX(Table12[],MATCH(Table11[[#This Row],[Site ID]],Table12[[#Data],[Site ID]],0),MATCH(Table11[[#Headers],[Area]],Table12[#Headers],0))</f>
        <v>2</v>
      </c>
    </row>
    <row r="82" spans="2:14">
      <c r="B82" t="str">
        <f>INDEX(Table12[Site Name],MATCH('2024'!C82,Table12[Site ID],0),1)</f>
        <v>Allington Lane</v>
      </c>
      <c r="C82" s="135" t="s">
        <v>26</v>
      </c>
      <c r="D82" t="str">
        <f>Table13[[#This Row],[Site ID]]&amp;"-"&amp;Table13[[#This Row],[Site Name]]</f>
        <v>AL-Allington Lane</v>
      </c>
      <c r="E82" s="93">
        <v>2391565</v>
      </c>
      <c r="F82" t="s">
        <v>203</v>
      </c>
      <c r="G82" s="109">
        <v>45322</v>
      </c>
      <c r="H82" s="109">
        <v>45357</v>
      </c>
      <c r="I82" s="9">
        <v>839.81666666659294</v>
      </c>
      <c r="J82" s="9">
        <v>24.919056540120067</v>
      </c>
      <c r="K82" s="9">
        <v>13.005770636805881</v>
      </c>
      <c r="L82" s="9">
        <v>1.5209999999999999</v>
      </c>
      <c r="M82" t="s">
        <v>854</v>
      </c>
      <c r="N82" s="273">
        <f>INDEX(Table12[],MATCH(Table11[[#This Row],[Site ID]],Table12[[#Data],[Site ID]],0),MATCH(Table11[[#Headers],[Area]],Table12[#Headers],0))</f>
        <v>2</v>
      </c>
    </row>
    <row r="83" spans="2:14">
      <c r="B83" t="str">
        <f>INDEX(Table12[Site Name],MATCH('2024'!C83,Table12[Site ID],0),1)</f>
        <v>Jukes Walk</v>
      </c>
      <c r="C83" s="135" t="s">
        <v>102</v>
      </c>
      <c r="D83" t="str">
        <f>Table13[[#This Row],[Site ID]]&amp;"-"&amp;Table13[[#This Row],[Site Name]]</f>
        <v>JW-Jukes Walk</v>
      </c>
      <c r="E83" s="93">
        <v>2391566</v>
      </c>
      <c r="F83" t="s">
        <v>203</v>
      </c>
      <c r="G83" s="109">
        <v>45322</v>
      </c>
      <c r="H83" s="109">
        <v>45357</v>
      </c>
      <c r="I83" s="9">
        <v>839.78333333332557</v>
      </c>
      <c r="J83" s="9">
        <v>21.348336277214557</v>
      </c>
      <c r="K83" s="9">
        <v>11.142137931740374</v>
      </c>
      <c r="L83" s="9">
        <v>1.3029999999999999</v>
      </c>
      <c r="N83" s="273">
        <f>INDEX(Table12[],MATCH(Table11[[#This Row],[Site ID]],Table12[[#Data],[Site ID]],0),MATCH(Table11[[#Headers],[Area]],Table12[#Headers],0))</f>
        <v>3</v>
      </c>
    </row>
    <row r="84" spans="2:14">
      <c r="B84" t="str">
        <f>INDEX(Table12[Site Name],MATCH('2024'!C84,Table12[Site ID],0),1)</f>
        <v>Botley Road</v>
      </c>
      <c r="C84" s="135" t="s">
        <v>46</v>
      </c>
      <c r="D84" t="str">
        <f>Table13[[#This Row],[Site ID]]&amp;"-"&amp;Table13[[#This Row],[Site Name]]</f>
        <v>BOT-Botley Road</v>
      </c>
      <c r="E84" s="93">
        <v>2391567</v>
      </c>
      <c r="F84" t="s">
        <v>203</v>
      </c>
      <c r="G84" s="109">
        <v>45322</v>
      </c>
      <c r="H84" s="109">
        <v>45357</v>
      </c>
      <c r="I84" s="9">
        <v>839.80000000004657</v>
      </c>
      <c r="J84" s="9">
        <v>31.505783519883941</v>
      </c>
      <c r="K84" s="9">
        <v>16.443519582402892</v>
      </c>
      <c r="L84" s="9">
        <v>1.923</v>
      </c>
      <c r="N84" s="273">
        <f>INDEX(Table12[],MATCH(Table11[[#This Row],[Site ID]],Table12[[#Data],[Site ID]],0),MATCH(Table11[[#Headers],[Area]],Table12[#Headers],0))</f>
        <v>3</v>
      </c>
    </row>
    <row r="85" spans="2:14">
      <c r="B85" t="str">
        <f>INDEX(Table12[Site Name],MATCH('2024'!C85,Table12[Site ID],0),1)</f>
        <v>Wyvern School</v>
      </c>
      <c r="C85" s="135" t="s">
        <v>107</v>
      </c>
      <c r="D85" t="str">
        <f>Table13[[#This Row],[Site ID]]&amp;"-"&amp;Table13[[#This Row],[Site Name]]</f>
        <v>WYV-Wyvern School</v>
      </c>
      <c r="E85" s="93">
        <v>2391568</v>
      </c>
      <c r="F85" t="s">
        <v>203</v>
      </c>
      <c r="G85" s="109">
        <v>45322</v>
      </c>
      <c r="H85" s="109">
        <v>45357</v>
      </c>
      <c r="I85" s="9">
        <v>839.81666666659294</v>
      </c>
      <c r="J85" s="9">
        <v>26.688457004507296</v>
      </c>
      <c r="K85" s="9">
        <v>13.929257309241803</v>
      </c>
      <c r="L85" s="9">
        <v>1.629</v>
      </c>
      <c r="N85" s="273">
        <f>INDEX(Table12[],MATCH(Table11[[#This Row],[Site ID]],Table12[[#Data],[Site ID]],0),MATCH(Table11[[#Headers],[Area]],Table12[#Headers],0))</f>
        <v>3</v>
      </c>
    </row>
    <row r="86" spans="2:14">
      <c r="B86" t="str">
        <f>INDEX(Table12[Site Name],MATCH('2024'!C86,Table12[Site ID],0),1)</f>
        <v>Fair Oak Road/Sandy Lane</v>
      </c>
      <c r="C86" s="135" t="s">
        <v>84</v>
      </c>
      <c r="D86" t="str">
        <f>Table13[[#This Row],[Site ID]]&amp;"-"&amp;Table13[[#This Row],[Site Name]]</f>
        <v>FORSL-Fair Oak Road/Sandy Lane</v>
      </c>
      <c r="E86" s="93">
        <v>2391569</v>
      </c>
      <c r="F86" t="s">
        <v>203</v>
      </c>
      <c r="G86" s="109">
        <v>45322</v>
      </c>
      <c r="H86" s="109">
        <v>45357</v>
      </c>
      <c r="I86" s="9">
        <v>839.78333333332557</v>
      </c>
      <c r="J86" s="9">
        <v>30.24484172504841</v>
      </c>
      <c r="K86" s="9">
        <v>15.785407998459505</v>
      </c>
      <c r="L86" s="9">
        <v>1.8460000000000001</v>
      </c>
      <c r="N86" s="273">
        <f>INDEX(Table12[],MATCH(Table11[[#This Row],[Site ID]],Table12[[#Data],[Site ID]],0),MATCH(Table11[[#Headers],[Area]],Table12[#Headers],0))</f>
        <v>4</v>
      </c>
    </row>
    <row r="87" spans="2:14">
      <c r="B87" t="str">
        <f>INDEX(Table12[Site Name],MATCH('2024'!C87,Table12[Site ID],0),1)</f>
        <v>Fair Oak Road</v>
      </c>
      <c r="C87" s="135" t="s">
        <v>80</v>
      </c>
      <c r="D87" t="str">
        <f>Table13[[#This Row],[Site ID]]&amp;"-"&amp;Table13[[#This Row],[Site Name]]</f>
        <v>FOR-Fair Oak Road</v>
      </c>
      <c r="E87" s="93">
        <v>2391570</v>
      </c>
      <c r="F87" t="s">
        <v>203</v>
      </c>
      <c r="G87" s="109">
        <v>45322</v>
      </c>
      <c r="H87" s="109">
        <v>45357</v>
      </c>
      <c r="I87" s="9">
        <v>839.78333333332557</v>
      </c>
      <c r="J87" s="9">
        <v>32.866279794391708</v>
      </c>
      <c r="K87" s="9">
        <v>17.153590706885026</v>
      </c>
      <c r="L87" s="9">
        <v>2.0059999999999998</v>
      </c>
      <c r="N87" s="273">
        <f>INDEX(Table12[],MATCH(Table11[[#This Row],[Site ID]],Table12[[#Data],[Site ID]],0),MATCH(Table11[[#Headers],[Area]],Table12[#Headers],0))</f>
        <v>4</v>
      </c>
    </row>
    <row r="88" spans="2:14">
      <c r="B88" t="str">
        <f>INDEX(Table12[Site Name],MATCH('2024'!C88,Table12[Site ID],0),1)</f>
        <v>Bishopstoke Road</v>
      </c>
      <c r="C88" s="135" t="s">
        <v>49</v>
      </c>
      <c r="D88" t="str">
        <f>Table13[[#This Row],[Site ID]]&amp;"-"&amp;Table13[[#This Row],[Site Name]]</f>
        <v>BR-Bishopstoke Road</v>
      </c>
      <c r="E88" s="93">
        <v>2391571</v>
      </c>
      <c r="F88" t="s">
        <v>203</v>
      </c>
      <c r="G88" s="109">
        <v>45322</v>
      </c>
      <c r="H88" s="109">
        <v>45357</v>
      </c>
      <c r="I88" s="9">
        <v>839.76666666660458</v>
      </c>
      <c r="J88" s="9">
        <v>21.660061921964054</v>
      </c>
      <c r="K88" s="9">
        <v>11.304833988498984</v>
      </c>
      <c r="L88" s="9">
        <v>1.3220000000000001</v>
      </c>
      <c r="N88" s="273">
        <f>INDEX(Table12[],MATCH(Table11[[#This Row],[Site ID]],Table12[[#Data],[Site ID]],0),MATCH(Table11[[#Headers],[Area]],Table12[#Headers],0))</f>
        <v>4</v>
      </c>
    </row>
    <row r="89" spans="2:14">
      <c r="B89" t="str">
        <f>INDEX(Table12[Site Name],MATCH('2024'!C89,Table12[Site ID],0),1)</f>
        <v>Bishopstoke Road 2</v>
      </c>
      <c r="C89" s="135" t="s">
        <v>52</v>
      </c>
      <c r="D89" t="str">
        <f>Table13[[#This Row],[Site ID]]&amp;"-"&amp;Table13[[#This Row],[Site Name]]</f>
        <v>BR2-Bishopstoke Road 2</v>
      </c>
      <c r="E89" s="93">
        <v>2391572</v>
      </c>
      <c r="F89" t="s">
        <v>203</v>
      </c>
      <c r="G89" s="109">
        <v>45322</v>
      </c>
      <c r="H89" s="109">
        <v>45357</v>
      </c>
      <c r="I89" s="9">
        <v>839.71666666661622</v>
      </c>
      <c r="J89" s="9">
        <v>34.048629895006307</v>
      </c>
      <c r="K89" s="9">
        <v>17.770683661276777</v>
      </c>
      <c r="L89" s="9">
        <v>2.0779999999999998</v>
      </c>
      <c r="N89" s="273">
        <f>INDEX(Table12[],MATCH(Table11[[#This Row],[Site ID]],Table12[[#Data],[Site ID]],0),MATCH(Table11[[#Headers],[Area]],Table12[#Headers],0))</f>
        <v>4</v>
      </c>
    </row>
    <row r="90" spans="2:14">
      <c r="B90" t="str">
        <f>INDEX(Table12[Site Name],MATCH('2024'!C90,Table12[Site ID],0),1)</f>
        <v>Twyford Road</v>
      </c>
      <c r="C90" s="135" t="s">
        <v>118</v>
      </c>
      <c r="D90" t="str">
        <f>Table13[[#This Row],[Site ID]]&amp;"-"&amp;Table13[[#This Row],[Site Name]]</f>
        <v>TWY-Twyford Road</v>
      </c>
      <c r="E90" s="93">
        <v>2391573</v>
      </c>
      <c r="F90" t="s">
        <v>203</v>
      </c>
      <c r="G90" s="109">
        <v>45322</v>
      </c>
      <c r="H90" s="109">
        <v>45357</v>
      </c>
      <c r="I90" s="9">
        <v>839.71666666661622</v>
      </c>
      <c r="J90" s="9">
        <v>27.789449615943553</v>
      </c>
      <c r="K90" s="9">
        <v>14.503888108530038</v>
      </c>
      <c r="L90" s="9">
        <v>1.696</v>
      </c>
      <c r="N90" s="273">
        <f>INDEX(Table12[],MATCH(Table11[[#This Row],[Site ID]],Table12[[#Data],[Site ID]],0),MATCH(Table11[[#Headers],[Area]],Table12[#Headers],0))</f>
        <v>5</v>
      </c>
    </row>
    <row r="91" spans="2:14">
      <c r="B91" t="str">
        <f>INDEX(Table12[Site Name],MATCH('2024'!C91,Table12[Site ID],0),1)</f>
        <v>Mill Street</v>
      </c>
      <c r="C91" s="135" t="s">
        <v>122</v>
      </c>
      <c r="D91" t="str">
        <f>Table13[[#This Row],[Site ID]]&amp;"-"&amp;Table13[[#This Row],[Site Name]]</f>
        <v>MS-Mill Street</v>
      </c>
      <c r="E91" s="93">
        <v>2391574</v>
      </c>
      <c r="F91" t="s">
        <v>203</v>
      </c>
      <c r="G91" s="109">
        <v>45322</v>
      </c>
      <c r="H91" s="109">
        <v>45357</v>
      </c>
      <c r="I91" s="9">
        <v>839.75000000005821</v>
      </c>
      <c r="J91" s="9">
        <v>27.575346233996303</v>
      </c>
      <c r="K91" s="9">
        <v>14.392143128390556</v>
      </c>
      <c r="L91" s="9">
        <v>1.6830000000000001</v>
      </c>
      <c r="N91" s="273">
        <f>INDEX(Table12[],MATCH(Table11[[#This Row],[Site ID]],Table12[[#Data],[Site ID]],0),MATCH(Table11[[#Headers],[Area]],Table12[#Headers],0))</f>
        <v>5</v>
      </c>
    </row>
    <row r="92" spans="2:14">
      <c r="B92" t="str">
        <f>INDEX(Table12[Site Name],MATCH('2024'!C92,Table12[Site ID],0),1)</f>
        <v>Campbell Road 4</v>
      </c>
      <c r="C92" s="135" t="s">
        <v>72</v>
      </c>
      <c r="D92" t="str">
        <f>Table13[[#This Row],[Site ID]]&amp;"-"&amp;Table13[[#This Row],[Site Name]]</f>
        <v>CR4-Campbell Road 4</v>
      </c>
      <c r="E92" s="93">
        <v>2391575</v>
      </c>
      <c r="F92" t="s">
        <v>203</v>
      </c>
      <c r="G92" s="109">
        <v>45322</v>
      </c>
      <c r="H92" s="109">
        <v>45357</v>
      </c>
      <c r="I92" s="9">
        <v>839.73333333333721</v>
      </c>
      <c r="J92" s="9">
        <v>25.429463321689308</v>
      </c>
      <c r="K92" s="9">
        <v>13.272162485224065</v>
      </c>
      <c r="L92" s="9">
        <v>1.552</v>
      </c>
      <c r="N92" s="273">
        <f>INDEX(Table12[],MATCH(Table11[[#This Row],[Site ID]],Table12[[#Data],[Site ID]],0),MATCH(Table11[[#Headers],[Area]],Table12[#Headers],0))</f>
        <v>5</v>
      </c>
    </row>
    <row r="93" spans="2:14">
      <c r="B93" t="str">
        <f>INDEX(Table12[Site Name],MATCH('2024'!C93,Table12[Site ID],0),1)</f>
        <v>Campbell Road 3</v>
      </c>
      <c r="C93" s="135" t="s">
        <v>68</v>
      </c>
      <c r="D93" t="str">
        <f>Table13[[#This Row],[Site ID]]&amp;"-"&amp;Table13[[#This Row],[Site Name]]</f>
        <v>CR3-Campbell Road 3</v>
      </c>
      <c r="E93" s="93">
        <v>2391576</v>
      </c>
      <c r="F93" t="s">
        <v>203</v>
      </c>
      <c r="G93" s="109">
        <v>45322</v>
      </c>
      <c r="H93" s="109">
        <v>45357</v>
      </c>
      <c r="I93" s="9">
        <v>839.78333333332557</v>
      </c>
      <c r="J93" s="9">
        <v>15.876084307460404</v>
      </c>
      <c r="K93" s="9">
        <v>8.2860565279020904</v>
      </c>
      <c r="L93" s="9">
        <v>0.96899999999999997</v>
      </c>
      <c r="N93" s="273">
        <f>INDEX(Table12[],MATCH(Table11[[#This Row],[Site ID]],Table12[[#Data],[Site ID]],0),MATCH(Table11[[#Headers],[Area]],Table12[#Headers],0))</f>
        <v>5</v>
      </c>
    </row>
    <row r="94" spans="2:14">
      <c r="B94" t="str">
        <f>INDEX(Table12[Site Name],MATCH('2024'!C94,Table12[Site ID],0),1)</f>
        <v>Campbell Road</v>
      </c>
      <c r="C94" s="135" t="s">
        <v>64</v>
      </c>
      <c r="D94" t="str">
        <f>Table13[[#This Row],[Site ID]]&amp;"-"&amp;Table13[[#This Row],[Site Name]]</f>
        <v>CR-Campbell Road</v>
      </c>
      <c r="E94" s="93">
        <v>2391577</v>
      </c>
      <c r="F94" t="s">
        <v>203</v>
      </c>
      <c r="G94" s="109">
        <v>45322</v>
      </c>
      <c r="H94" s="109">
        <v>45357</v>
      </c>
      <c r="I94" s="9">
        <v>839.7666666667792</v>
      </c>
      <c r="J94" s="9">
        <v>39.060202437179697</v>
      </c>
      <c r="K94" s="9">
        <v>20.386326950511325</v>
      </c>
      <c r="L94" s="9">
        <v>2.3839999999999999</v>
      </c>
      <c r="N94" s="273">
        <f>INDEX(Table12[],MATCH(Table11[[#This Row],[Site ID]],Table12[[#Data],[Site ID]],0),MATCH(Table11[[#Headers],[Area]],Table12[#Headers],0))</f>
        <v>5</v>
      </c>
    </row>
    <row r="95" spans="2:14">
      <c r="B95" t="str">
        <f>INDEX(Table12[Site Name],MATCH('2024'!C95,Table12[Site ID],0),1)</f>
        <v>Southampton Road Analyser (A)</v>
      </c>
      <c r="C95" s="135" t="s">
        <v>135</v>
      </c>
      <c r="D95" t="str">
        <f>Table13[[#This Row],[Site ID]]&amp;"-"&amp;Table13[[#This Row],[Site Name]]</f>
        <v>SRAN(A)-Southampton Road Analyser (A)</v>
      </c>
      <c r="E95" s="93">
        <v>2391578</v>
      </c>
      <c r="F95" t="s">
        <v>203</v>
      </c>
      <c r="G95" s="109">
        <v>45322</v>
      </c>
      <c r="H95" s="109">
        <v>45357</v>
      </c>
      <c r="I95" s="9">
        <v>839.74999999988358</v>
      </c>
      <c r="J95" s="9">
        <v>32.015583209292913</v>
      </c>
      <c r="K95" s="9">
        <v>16.709594576875215</v>
      </c>
      <c r="L95" s="9">
        <v>1.954</v>
      </c>
      <c r="N95" s="273">
        <f>INDEX(Table12[],MATCH(Table11[[#This Row],[Site ID]],Table12[[#Data],[Site ID]],0),MATCH(Table11[[#Headers],[Area]],Table12[#Headers],0))</f>
        <v>5</v>
      </c>
    </row>
    <row r="96" spans="2:14">
      <c r="B96" t="str">
        <f>INDEX(Table12[Site Name],MATCH('2024'!C96,Table12[Site ID],0),1)</f>
        <v>Southampton Road Analyser (B)</v>
      </c>
      <c r="C96" s="135" t="s">
        <v>138</v>
      </c>
      <c r="D96" t="str">
        <f>Table13[[#This Row],[Site ID]]&amp;"-"&amp;Table13[[#This Row],[Site Name]]</f>
        <v>SRAN(B)-Southampton Road Analyser (B)</v>
      </c>
      <c r="E96" s="93">
        <v>2391579</v>
      </c>
      <c r="F96" t="s">
        <v>203</v>
      </c>
      <c r="G96" s="109">
        <v>45322</v>
      </c>
      <c r="H96" s="109">
        <v>45357</v>
      </c>
      <c r="I96" s="9">
        <v>839.75000000005821</v>
      </c>
      <c r="J96" s="9">
        <v>35.013972015478373</v>
      </c>
      <c r="K96" s="9">
        <v>18.274515665698527</v>
      </c>
      <c r="L96" s="9">
        <v>2.137</v>
      </c>
      <c r="N96" s="273">
        <f>INDEX(Table12[],MATCH(Table11[[#This Row],[Site ID]],Table12[[#Data],[Site ID]],0),MATCH(Table11[[#Headers],[Area]],Table12[#Headers],0))</f>
        <v>5</v>
      </c>
    </row>
    <row r="97" spans="2:14">
      <c r="B97" t="str">
        <f>INDEX(Table12[Site Name],MATCH('2024'!C97,Table12[Site ID],0),1)</f>
        <v>Southampton Road Analyser (C)</v>
      </c>
      <c r="C97" s="135" t="s">
        <v>141</v>
      </c>
      <c r="D97" t="str">
        <f>Table13[[#This Row],[Site ID]]&amp;"-"&amp;Table13[[#This Row],[Site Name]]</f>
        <v>SRAN(C)-Southampton Road Analyser (C)</v>
      </c>
      <c r="E97" s="93">
        <v>2391580</v>
      </c>
      <c r="F97" t="s">
        <v>203</v>
      </c>
      <c r="G97" s="109">
        <v>45322</v>
      </c>
      <c r="H97" s="109">
        <v>45357</v>
      </c>
      <c r="I97" s="9">
        <v>839.75000000005821</v>
      </c>
      <c r="J97" s="9">
        <v>32.982276868113225</v>
      </c>
      <c r="K97" s="9">
        <v>17.214131977094585</v>
      </c>
      <c r="L97" s="9">
        <v>2.0129999999999999</v>
      </c>
      <c r="N97" s="273">
        <f>INDEX(Table12[],MATCH(Table11[[#This Row],[Site ID]],Table12[[#Data],[Site ID]],0),MATCH(Table11[[#Headers],[Area]],Table12[#Headers],0))</f>
        <v>5</v>
      </c>
    </row>
    <row r="98" spans="2:14">
      <c r="B98" t="str">
        <f>INDEX(Table12[Site Name],MATCH('2024'!C98,Table12[Site ID],0),1)</f>
        <v>Chestnut Avenue</v>
      </c>
      <c r="C98" s="135" t="s">
        <v>56</v>
      </c>
      <c r="D98" t="str">
        <f>Table13[[#This Row],[Site ID]]&amp;"-"&amp;Table13[[#This Row],[Site Name]]</f>
        <v>CA-Chestnut Avenue</v>
      </c>
      <c r="E98" s="93">
        <v>2391581</v>
      </c>
      <c r="F98" t="s">
        <v>203</v>
      </c>
      <c r="G98" s="109">
        <v>45322</v>
      </c>
      <c r="H98" s="109">
        <v>45357</v>
      </c>
      <c r="I98" s="9">
        <v>839.78333333332557</v>
      </c>
      <c r="J98" s="9">
        <v>25.870316946831764</v>
      </c>
      <c r="K98" s="9">
        <v>13.502253103774407</v>
      </c>
      <c r="L98" s="9">
        <v>1.579</v>
      </c>
      <c r="N98" s="273">
        <f>INDEX(Table12[],MATCH(Table11[[#This Row],[Site ID]],Table12[[#Data],[Site ID]],0),MATCH(Table11[[#Headers],[Area]],Table12[#Headers],0))</f>
        <v>5</v>
      </c>
    </row>
    <row r="99" spans="2:14">
      <c r="B99" t="str">
        <f>INDEX(Table12[Site Name],MATCH('2024'!C99,Table12[Site ID],0),1)</f>
        <v>Southampton Road 1</v>
      </c>
      <c r="C99" s="135" t="s">
        <v>149</v>
      </c>
      <c r="D99" t="str">
        <f>Table13[[#This Row],[Site ID]]&amp;"-"&amp;Table13[[#This Row],[Site Name]]</f>
        <v>SR1-Southampton Road 1</v>
      </c>
      <c r="E99" s="93">
        <v>2391582</v>
      </c>
      <c r="F99" t="s">
        <v>203</v>
      </c>
      <c r="G99" s="109">
        <v>45322</v>
      </c>
      <c r="H99" s="109">
        <v>45357</v>
      </c>
      <c r="I99" s="9">
        <v>839.7666666667792</v>
      </c>
      <c r="J99" s="9">
        <v>47.301511927910148</v>
      </c>
      <c r="K99" s="9">
        <v>24.687636705589849</v>
      </c>
      <c r="L99" s="9">
        <v>2.887</v>
      </c>
      <c r="N99" s="273">
        <f>INDEX(Table12[],MATCH(Table11[[#This Row],[Site ID]],Table12[[#Data],[Site ID]],0),MATCH(Table11[[#Headers],[Area]],Table12[#Headers],0))</f>
        <v>5</v>
      </c>
    </row>
    <row r="100" spans="2:14">
      <c r="B100" t="str">
        <f>INDEX(Table12[Site Name],MATCH('2024'!C100,Table12[Site ID],0),1)</f>
        <v>Southampton Road 2</v>
      </c>
      <c r="C100" s="135" t="s">
        <v>152</v>
      </c>
      <c r="D100" t="str">
        <f>Table13[[#This Row],[Site ID]]&amp;"-"&amp;Table13[[#This Row],[Site Name]]</f>
        <v>SR2-Southampton Road 2</v>
      </c>
      <c r="E100" s="93">
        <v>2391583</v>
      </c>
      <c r="F100" t="s">
        <v>203</v>
      </c>
      <c r="G100" s="109">
        <v>45322</v>
      </c>
      <c r="H100" s="109">
        <v>45357</v>
      </c>
      <c r="I100" s="9">
        <v>839.73333333333721</v>
      </c>
      <c r="J100" s="9">
        <v>36.325464036201801</v>
      </c>
      <c r="K100" s="9">
        <v>18.95901045730783</v>
      </c>
      <c r="L100" s="9">
        <v>2.2170000000000001</v>
      </c>
      <c r="N100" s="273">
        <f>INDEX(Table12[],MATCH(Table11[[#This Row],[Site ID]],Table12[[#Data],[Site ID]],0),MATCH(Table11[[#Headers],[Area]],Table12[#Headers],0))</f>
        <v>5</v>
      </c>
    </row>
    <row r="101" spans="2:14">
      <c r="B101" t="str">
        <f>INDEX(Table12[Site Name],MATCH('2024'!C101,Table12[Site ID],0),1)</f>
        <v>The Point (A)</v>
      </c>
      <c r="C101" s="135" t="s">
        <v>156</v>
      </c>
      <c r="D101" t="str">
        <f>Table13[[#This Row],[Site ID]]&amp;"-"&amp;Table13[[#This Row],[Site Name]]</f>
        <v>TP(A)-The Point (A)</v>
      </c>
      <c r="E101" s="93">
        <v>2391584</v>
      </c>
      <c r="F101" t="s">
        <v>203</v>
      </c>
      <c r="G101" s="109">
        <v>45322</v>
      </c>
      <c r="H101" s="109">
        <v>45357</v>
      </c>
      <c r="I101" s="9">
        <v>839.66666666680248</v>
      </c>
      <c r="J101" s="9">
        <v>21.679027788801573</v>
      </c>
      <c r="K101" s="9">
        <v>11.31473266638913</v>
      </c>
      <c r="L101" s="9">
        <v>1.323</v>
      </c>
      <c r="N101" s="273">
        <f>INDEX(Table12[],MATCH(Table11[[#This Row],[Site ID]],Table12[[#Data],[Site ID]],0),MATCH(Table11[[#Headers],[Area]],Table12[#Headers],0))</f>
        <v>5</v>
      </c>
    </row>
    <row r="102" spans="2:14">
      <c r="B102" t="str">
        <f>INDEX(Table12[Site Name],MATCH('2024'!C102,Table12[Site ID],0),1)</f>
        <v>The Point (B)</v>
      </c>
      <c r="C102" s="135" t="s">
        <v>159</v>
      </c>
      <c r="D102" t="str">
        <f>Table13[[#This Row],[Site ID]]&amp;"-"&amp;Table13[[#This Row],[Site Name]]</f>
        <v>TP(B)-The Point (B)</v>
      </c>
      <c r="E102" s="93">
        <v>2391585</v>
      </c>
      <c r="F102" t="s">
        <v>203</v>
      </c>
      <c r="G102" s="109">
        <v>45322</v>
      </c>
      <c r="H102" s="109">
        <v>45357</v>
      </c>
      <c r="I102" s="9">
        <v>839.66666666662786</v>
      </c>
      <c r="J102" s="9">
        <v>22.858838824931585</v>
      </c>
      <c r="K102" s="9">
        <v>11.930500430548845</v>
      </c>
      <c r="L102" s="9">
        <v>1.395</v>
      </c>
      <c r="N102" s="273">
        <f>INDEX(Table12[],MATCH(Table11[[#This Row],[Site ID]],Table12[[#Data],[Site ID]],0),MATCH(Table11[[#Headers],[Area]],Table12[#Headers],0))</f>
        <v>6</v>
      </c>
    </row>
    <row r="103" spans="2:14">
      <c r="B103" t="str">
        <f>INDEX(Table12[Site Name],MATCH('2024'!C103,Table12[Site ID],0),1)</f>
        <v>The Point (C)</v>
      </c>
      <c r="C103" s="135" t="s">
        <v>162</v>
      </c>
      <c r="D103" t="str">
        <f>Table13[[#This Row],[Site ID]]&amp;"-"&amp;Table13[[#This Row],[Site Name]]</f>
        <v>TP(C)-The Point (C)</v>
      </c>
      <c r="E103" s="93">
        <v>2391586</v>
      </c>
      <c r="F103" t="s">
        <v>203</v>
      </c>
      <c r="G103" s="109">
        <v>45322</v>
      </c>
      <c r="H103" s="109">
        <v>45357</v>
      </c>
      <c r="I103" s="9">
        <v>839.66666666662786</v>
      </c>
      <c r="J103" s="9">
        <v>22.907997618103479</v>
      </c>
      <c r="K103" s="9">
        <v>11.956157420722066</v>
      </c>
      <c r="L103" s="9">
        <v>1.3979999999999999</v>
      </c>
      <c r="N103" s="273">
        <f>INDEX(Table12[],MATCH(Table11[[#This Row],[Site ID]],Table12[[#Data],[Site ID]],0),MATCH(Table11[[#Headers],[Area]],Table12[#Headers],0))</f>
        <v>6</v>
      </c>
    </row>
    <row r="104" spans="2:14">
      <c r="B104" t="str">
        <f>INDEX(Table12[Site Name],MATCH('2024'!C104,Table12[Site ID],0),1)</f>
        <v>leigh road/Pluto Road</v>
      </c>
      <c r="C104" s="135" t="s">
        <v>124</v>
      </c>
      <c r="D104" t="str">
        <f>Table13[[#This Row],[Site ID]]&amp;"-"&amp;Table13[[#This Row],[Site Name]]</f>
        <v>LRPR-leigh road/Pluto Road</v>
      </c>
      <c r="E104" s="93">
        <v>2391587</v>
      </c>
      <c r="F104" t="s">
        <v>203</v>
      </c>
      <c r="G104" s="109">
        <v>45322</v>
      </c>
      <c r="H104" s="109">
        <v>45357</v>
      </c>
      <c r="I104" s="9">
        <v>839.68333333334886</v>
      </c>
      <c r="J104" s="9">
        <v>25.906169786228457</v>
      </c>
      <c r="K104" s="9">
        <v>13.520965441664123</v>
      </c>
      <c r="L104" s="9">
        <v>1.581</v>
      </c>
      <c r="N104" s="273">
        <f>INDEX(Table12[],MATCH(Table11[[#This Row],[Site ID]],Table12[[#Data],[Site ID]],0),MATCH(Table11[[#Headers],[Area]],Table12[#Headers],0))</f>
        <v>6</v>
      </c>
    </row>
    <row r="105" spans="2:14">
      <c r="B105" t="str">
        <f>INDEX(Table12[Site Name],MATCH('2024'!C105,Table12[Site ID],0),1)</f>
        <v>Oxburgh Close</v>
      </c>
      <c r="C105" s="135" t="s">
        <v>143</v>
      </c>
      <c r="D105" t="str">
        <f>Table13[[#This Row],[Site ID]]&amp;"-"&amp;Table13[[#This Row],[Site Name]]</f>
        <v>OX-Oxburgh Close</v>
      </c>
      <c r="E105" s="93">
        <v>2391588</v>
      </c>
      <c r="F105" t="s">
        <v>203</v>
      </c>
      <c r="G105" s="109">
        <v>45322</v>
      </c>
      <c r="H105" s="109">
        <v>45357</v>
      </c>
      <c r="I105" s="9">
        <v>839.63333333318587</v>
      </c>
      <c r="J105" s="9">
        <v>18.435279288581587</v>
      </c>
      <c r="K105" s="9">
        <v>9.6217532821407037</v>
      </c>
      <c r="L105" s="9">
        <v>1.125</v>
      </c>
      <c r="N105" s="273">
        <f>INDEX(Table12[],MATCH(Table11[[#This Row],[Site ID]],Table12[[#Data],[Site ID]],0),MATCH(Table11[[#Headers],[Area]],Table12[#Headers],0))</f>
        <v>6</v>
      </c>
    </row>
    <row r="106" spans="2:14">
      <c r="B106" t="str">
        <f>INDEX(Table12[Site Name],MATCH('2024'!C106,Table12[Site ID],0),1)</f>
        <v>Hadleigh Gardens</v>
      </c>
      <c r="C106" s="135" t="s">
        <v>95</v>
      </c>
      <c r="D106" t="str">
        <f>Table13[[#This Row],[Site ID]]&amp;"-"&amp;Table13[[#This Row],[Site Name]]</f>
        <v>HG-Hadleigh Gardens</v>
      </c>
      <c r="E106" s="93">
        <v>2391589</v>
      </c>
      <c r="F106" t="s">
        <v>203</v>
      </c>
      <c r="G106" s="109">
        <v>45322</v>
      </c>
      <c r="H106" s="109">
        <v>45357</v>
      </c>
      <c r="I106" s="9">
        <v>839.64999999990687</v>
      </c>
      <c r="J106" s="9">
        <v>20.057185732152526</v>
      </c>
      <c r="K106" s="9">
        <v>10.468259776697561</v>
      </c>
      <c r="L106" s="9">
        <v>1.224</v>
      </c>
      <c r="N106" s="273">
        <f>INDEX(Table12[],MATCH(Table11[[#This Row],[Site ID]],Table12[[#Data],[Site ID]],0),MATCH(Table11[[#Headers],[Area]],Table12[#Headers],0))</f>
        <v>6</v>
      </c>
    </row>
    <row r="107" spans="2:14">
      <c r="B107" t="str">
        <f>INDEX(Table12[Site Name],MATCH('2024'!C107,Table12[Site ID],0),1)</f>
        <v>Woodside Avenue</v>
      </c>
      <c r="C107" s="135" t="s">
        <v>175</v>
      </c>
      <c r="D107" t="str">
        <f>Table13[[#This Row],[Site ID]]&amp;"-"&amp;Table13[[#This Row],[Site Name]]</f>
        <v>WA-Woodside Avenue</v>
      </c>
      <c r="E107" s="93">
        <v>2391590</v>
      </c>
      <c r="F107" t="s">
        <v>203</v>
      </c>
      <c r="G107" s="109">
        <v>45322</v>
      </c>
      <c r="H107" s="109">
        <v>45357</v>
      </c>
      <c r="I107" s="9">
        <v>839.6166666666395</v>
      </c>
      <c r="J107" s="9">
        <v>32.577833535146063</v>
      </c>
      <c r="K107" s="9">
        <v>17.003044642560575</v>
      </c>
      <c r="L107" s="9">
        <v>1.988</v>
      </c>
      <c r="N107" s="273">
        <f>INDEX(Table12[],MATCH(Table11[[#This Row],[Site ID]],Table12[[#Data],[Site ID]],0),MATCH(Table11[[#Headers],[Area]],Table12[#Headers],0))</f>
        <v>6</v>
      </c>
    </row>
    <row r="108" spans="2:14">
      <c r="B108" t="str">
        <f>INDEX(Table12[Site Name],MATCH('2024'!C108,Table12[Site ID],0),1)</f>
        <v>Belmont Road</v>
      </c>
      <c r="C108" s="135" t="s">
        <v>42</v>
      </c>
      <c r="D108" t="str">
        <f>Table13[[#This Row],[Site ID]]&amp;"-"&amp;Table13[[#This Row],[Site Name]]</f>
        <v>BEL-Belmont Road</v>
      </c>
      <c r="E108" s="93">
        <v>2391591</v>
      </c>
      <c r="F108" t="s">
        <v>203</v>
      </c>
      <c r="G108" s="109">
        <v>45322</v>
      </c>
      <c r="H108" s="109">
        <v>45357</v>
      </c>
      <c r="I108" s="9">
        <v>839.66666666662786</v>
      </c>
      <c r="J108" s="9">
        <v>21.154667328305859</v>
      </c>
      <c r="K108" s="9">
        <v>11.041058104543769</v>
      </c>
      <c r="L108" s="9">
        <v>1.2909999999999999</v>
      </c>
      <c r="N108" s="273">
        <f>INDEX(Table12[],MATCH(Table11[[#This Row],[Site ID]],Table12[[#Data],[Site ID]],0),MATCH(Table11[[#Headers],[Area]],Table12[#Headers],0))</f>
        <v>6</v>
      </c>
    </row>
    <row r="109" spans="2:14">
      <c r="B109" t="str">
        <f>INDEX(Table12[Site Name],MATCH('2024'!C109,Table12[Site ID],0),1)</f>
        <v>Leigh Road/J13</v>
      </c>
      <c r="C109" s="135" t="s">
        <v>120</v>
      </c>
      <c r="D109" t="str">
        <f>Table13[[#This Row],[Site ID]]&amp;"-"&amp;Table13[[#This Row],[Site Name]]</f>
        <v>LR13-Leigh Road/J13</v>
      </c>
      <c r="E109" s="93">
        <v>2391592</v>
      </c>
      <c r="F109" t="s">
        <v>203</v>
      </c>
      <c r="G109" s="109">
        <v>45322</v>
      </c>
      <c r="H109" s="109">
        <v>45357</v>
      </c>
      <c r="I109" s="9">
        <v>839.74999999988358</v>
      </c>
      <c r="J109" s="9">
        <v>39.634440011913803</v>
      </c>
      <c r="K109" s="9">
        <v>20.686033409140816</v>
      </c>
      <c r="L109" s="9">
        <v>2.419</v>
      </c>
      <c r="N109" s="273">
        <f>INDEX(Table12[],MATCH(Table11[[#This Row],[Site ID]],Table12[[#Data],[Site ID]],0),MATCH(Table11[[#Headers],[Area]],Table12[#Headers],0))</f>
        <v>6</v>
      </c>
    </row>
    <row r="110" spans="2:14">
      <c r="B110" t="str">
        <f>INDEX(Table12[Site Name],MATCH('2024'!C110,Table12[Site ID],0),1)</f>
        <v>Steele Close (A)</v>
      </c>
      <c r="C110" s="135" t="s">
        <v>167</v>
      </c>
      <c r="D110" t="str">
        <f>Table13[[#This Row],[Site ID]]&amp;"-"&amp;Table13[[#This Row],[Site Name]]</f>
        <v>SC(A)-Steele Close (A)</v>
      </c>
      <c r="E110" s="93">
        <v>2391593</v>
      </c>
      <c r="F110" t="s">
        <v>203</v>
      </c>
      <c r="G110" s="109">
        <v>45322</v>
      </c>
      <c r="H110" s="109">
        <v>45357</v>
      </c>
      <c r="I110" s="9">
        <v>839.7666666667792</v>
      </c>
      <c r="J110" s="9">
        <v>21.807520739885142</v>
      </c>
      <c r="K110" s="9">
        <v>11.381795793259469</v>
      </c>
      <c r="L110" s="9">
        <v>1.331</v>
      </c>
      <c r="N110" s="273">
        <f>INDEX(Table12[],MATCH(Table11[[#This Row],[Site ID]],Table12[[#Data],[Site ID]],0),MATCH(Table11[[#Headers],[Area]],Table12[#Headers],0))</f>
        <v>6</v>
      </c>
    </row>
    <row r="111" spans="2:14">
      <c r="B111" t="str">
        <f>INDEX(Table12[Site Name],MATCH('2024'!C111,Table12[Site ID],0),1)</f>
        <v>Steele Close (B)</v>
      </c>
      <c r="C111" s="135" t="s">
        <v>170</v>
      </c>
      <c r="D111" t="str">
        <f>Table13[[#This Row],[Site ID]]&amp;"-"&amp;Table13[[#This Row],[Site Name]]</f>
        <v>SC(B)-Steele Close (B)</v>
      </c>
      <c r="E111" s="93">
        <v>2391594</v>
      </c>
      <c r="F111" t="s">
        <v>203</v>
      </c>
      <c r="G111" s="109">
        <v>45322</v>
      </c>
      <c r="H111" s="109">
        <v>45357</v>
      </c>
      <c r="I111" s="9">
        <v>839.76666666660458</v>
      </c>
      <c r="J111" s="9">
        <v>21.643677608861204</v>
      </c>
      <c r="K111" s="9">
        <v>11.296282676858667</v>
      </c>
      <c r="L111" s="9">
        <v>1.321</v>
      </c>
      <c r="N111" s="273">
        <f>INDEX(Table12[],MATCH(Table11[[#This Row],[Site ID]],Table12[[#Data],[Site ID]],0),MATCH(Table11[[#Headers],[Area]],Table12[#Headers],0))</f>
        <v>6</v>
      </c>
    </row>
    <row r="112" spans="2:14">
      <c r="B112" t="str">
        <f>INDEX(Table12[Site Name],MATCH('2024'!C112,Table12[Site ID],0),1)</f>
        <v>Steele Close (C)</v>
      </c>
      <c r="C112" s="135" t="s">
        <v>173</v>
      </c>
      <c r="D112" t="str">
        <f>Table13[[#This Row],[Site ID]]&amp;"-"&amp;Table13[[#This Row],[Site Name]]</f>
        <v>SC(C)-Steele Close (C)</v>
      </c>
      <c r="E112" s="93">
        <v>2391595</v>
      </c>
      <c r="F112" t="s">
        <v>203</v>
      </c>
      <c r="G112" s="109">
        <v>45322</v>
      </c>
      <c r="H112" s="109">
        <v>45357</v>
      </c>
      <c r="I112" s="9">
        <v>839.76666666660458</v>
      </c>
      <c r="J112" s="9">
        <v>22.135207001946622</v>
      </c>
      <c r="K112" s="9">
        <v>11.552822026068174</v>
      </c>
      <c r="L112" s="9">
        <v>1.351</v>
      </c>
      <c r="N112" s="273">
        <f>INDEX(Table12[],MATCH(Table11[[#This Row],[Site ID]],Table12[[#Data],[Site ID]],0),MATCH(Table11[[#Headers],[Area]],Table12[#Headers],0))</f>
        <v>6</v>
      </c>
    </row>
    <row r="113" spans="2:14">
      <c r="B113" t="str">
        <f>INDEX(Table12[Site Name],MATCH('2024'!C113,Table12[Site ID],0),1)</f>
        <v>Medina Close</v>
      </c>
      <c r="C113" s="135" t="s">
        <v>127</v>
      </c>
      <c r="D113" t="str">
        <f>Table13[[#This Row],[Site ID]]&amp;"-"&amp;Table13[[#This Row],[Site Name]]</f>
        <v>MC-Medina Close</v>
      </c>
      <c r="E113" s="93">
        <v>2391596</v>
      </c>
      <c r="F113" t="s">
        <v>203</v>
      </c>
      <c r="G113" s="109">
        <v>45322</v>
      </c>
      <c r="H113" s="109">
        <v>45357</v>
      </c>
      <c r="I113" s="9">
        <v>839.71666666661622</v>
      </c>
      <c r="J113" s="9">
        <v>21.448342893437566</v>
      </c>
      <c r="K113" s="9">
        <v>11.194333451689753</v>
      </c>
      <c r="L113" s="9">
        <v>1.3089999999999999</v>
      </c>
      <c r="N113" s="273">
        <f>INDEX(Table12[],MATCH(Table11[[#This Row],[Site ID]],Table12[[#Data],[Site ID]],0),MATCH(Table11[[#Headers],[Area]],Table12[#Headers],0))</f>
        <v>6</v>
      </c>
    </row>
    <row r="114" spans="2:14">
      <c r="B114" t="str">
        <f>INDEX(Table12[Site Name],MATCH('2024'!C114,Table12[Site ID],0),1)</f>
        <v>Porteous Crescent (A)</v>
      </c>
      <c r="C114" s="135" t="s">
        <v>154</v>
      </c>
      <c r="D114" t="str">
        <f>Table13[[#This Row],[Site ID]]&amp;"-"&amp;Table13[[#This Row],[Site Name]]</f>
        <v>PC(A)-Porteous Crescent (A)</v>
      </c>
      <c r="E114" s="93">
        <v>2391597</v>
      </c>
      <c r="F114" t="s">
        <v>203</v>
      </c>
      <c r="G114" s="109">
        <v>45322</v>
      </c>
      <c r="H114" s="109">
        <v>45357</v>
      </c>
      <c r="I114" s="9">
        <v>839.69999999989523</v>
      </c>
      <c r="J114" s="9">
        <v>20.826115279269001</v>
      </c>
      <c r="K114" s="9">
        <v>10.869579999618477</v>
      </c>
      <c r="L114" s="9">
        <v>1.2709999999999999</v>
      </c>
      <c r="N114" s="273">
        <f>INDEX(Table12[],MATCH(Table11[[#This Row],[Site ID]],Table12[[#Data],[Site ID]],0),MATCH(Table11[[#Headers],[Area]],Table12[#Headers],0))</f>
        <v>6</v>
      </c>
    </row>
    <row r="115" spans="2:14">
      <c r="B115" t="str">
        <f>INDEX(Table12[Site Name],MATCH('2024'!C115,Table12[Site ID],0),1)</f>
        <v>Nuffield Hospital</v>
      </c>
      <c r="C115" s="135" t="s">
        <v>133</v>
      </c>
      <c r="D115" t="str">
        <f>Table13[[#This Row],[Site ID]]&amp;"-"&amp;Table13[[#This Row],[Site Name]]</f>
        <v>NH-Nuffield Hospital</v>
      </c>
      <c r="E115" s="93">
        <v>2391598</v>
      </c>
      <c r="F115" t="s">
        <v>203</v>
      </c>
      <c r="G115" s="109">
        <v>45322</v>
      </c>
      <c r="H115" s="109">
        <v>45357</v>
      </c>
      <c r="I115" s="9">
        <v>839.71666666661622</v>
      </c>
      <c r="J115" s="9">
        <v>17.974661691444624</v>
      </c>
      <c r="K115" s="9">
        <v>9.3813474381234983</v>
      </c>
      <c r="L115" s="9">
        <v>1.097</v>
      </c>
      <c r="N115" s="273">
        <f>INDEX(Table12[],MATCH(Table11[[#This Row],[Site ID]],Table12[[#Data],[Site ID]],0),MATCH(Table11[[#Headers],[Area]],Table12[#Headers],0))</f>
        <v>6</v>
      </c>
    </row>
    <row r="116" spans="2:14">
      <c r="B116" t="str">
        <f>INDEX(Table12[Site Name],MATCH('2024'!C116,Table12[Site ID],0),1)</f>
        <v>Ashdown Road</v>
      </c>
      <c r="C116" s="135" t="s">
        <v>30</v>
      </c>
      <c r="D116" t="str">
        <f>Table13[[#This Row],[Site ID]]&amp;"-"&amp;Table13[[#This Row],[Site Name]]</f>
        <v>AR-Ashdown Road</v>
      </c>
      <c r="E116" s="93">
        <v>2391599</v>
      </c>
      <c r="F116" t="s">
        <v>203</v>
      </c>
      <c r="G116" s="109">
        <v>45322</v>
      </c>
      <c r="H116" s="109">
        <v>45357</v>
      </c>
      <c r="I116" s="9">
        <v>839.74999999988358</v>
      </c>
      <c r="J116" s="9">
        <v>8.5363965465924316</v>
      </c>
      <c r="K116" s="9">
        <v>4.4553217884094112</v>
      </c>
      <c r="L116" s="9">
        <v>0.52100000000000002</v>
      </c>
      <c r="N116" s="273">
        <f>INDEX(Table12[],MATCH(Table11[[#This Row],[Site ID]],Table12[[#Data],[Site ID]],0),MATCH(Table11[[#Headers],[Area]],Table12[#Headers],0))</f>
        <v>7</v>
      </c>
    </row>
    <row r="117" spans="2:14">
      <c r="B117" t="str">
        <f>INDEX(Table12[Site Name],MATCH('2024'!C117,Table12[Site ID],0),1)</f>
        <v>Chestnut Close</v>
      </c>
      <c r="C117" s="135" t="s">
        <v>60</v>
      </c>
      <c r="D117" t="str">
        <f>Table13[[#This Row],[Site ID]]&amp;"-"&amp;Table13[[#This Row],[Site Name]]</f>
        <v>CC-Chestnut Close</v>
      </c>
      <c r="E117" s="93">
        <v>2391600</v>
      </c>
      <c r="F117" t="s">
        <v>203</v>
      </c>
      <c r="G117" s="109">
        <v>45322</v>
      </c>
      <c r="H117" s="109">
        <v>45357</v>
      </c>
      <c r="I117" s="9">
        <v>839.71666666661622</v>
      </c>
      <c r="J117" s="9">
        <v>26.46224123216323</v>
      </c>
      <c r="K117" s="9">
        <v>13.81119062221463</v>
      </c>
      <c r="L117" s="9">
        <v>1.615</v>
      </c>
      <c r="N117" s="273">
        <f>INDEX(Table12[],MATCH(Table11[[#This Row],[Site ID]],Table12[[#Data],[Site ID]],0),MATCH(Table11[[#Headers],[Area]],Table12[#Headers],0))</f>
        <v>7</v>
      </c>
    </row>
    <row r="118" spans="2:14">
      <c r="B118" t="str">
        <f>INDEX(Table12[Site Name],MATCH('2024'!C118,Table12[Site ID],0),1)</f>
        <v>Sparrow Square</v>
      </c>
      <c r="C118" s="135" t="s">
        <v>188</v>
      </c>
      <c r="D118" t="str">
        <f>Table13[[#This Row],[Site ID]]&amp;"-"&amp;Table13[[#This Row],[Site Name]]</f>
        <v>SSQ-Sparrow Square</v>
      </c>
      <c r="E118" s="93">
        <v>2391601</v>
      </c>
      <c r="F118" t="s">
        <v>203</v>
      </c>
      <c r="G118" s="109">
        <v>45322</v>
      </c>
      <c r="H118" s="109">
        <v>45357</v>
      </c>
      <c r="I118" s="9">
        <v>840.70000000001164</v>
      </c>
      <c r="J118" s="9">
        <v>24.680114190555148</v>
      </c>
      <c r="K118" s="9">
        <v>12.881061686093501</v>
      </c>
      <c r="L118" s="9">
        <v>1.508</v>
      </c>
      <c r="N118" s="273">
        <f>INDEX(Table12[],MATCH(Table11[[#This Row],[Site ID]],Table12[[#Data],[Site ID]],0),MATCH(Table11[[#Headers],[Area]],Table12[#Headers],0))</f>
        <v>8</v>
      </c>
    </row>
    <row r="119" spans="2:14">
      <c r="B119" t="str">
        <f>INDEX(Table12[Site Name],MATCH('2024'!C119,Table12[Site ID],0),1)</f>
        <v>Dove Dale</v>
      </c>
      <c r="C119" s="135" t="s">
        <v>76</v>
      </c>
      <c r="D119" t="str">
        <f>Table13[[#This Row],[Site ID]]&amp;"-"&amp;Table13[[#This Row],[Site Name]]</f>
        <v>DD (A)-Dove Dale</v>
      </c>
      <c r="E119" s="93">
        <v>2391602</v>
      </c>
      <c r="F119" t="s">
        <v>203</v>
      </c>
      <c r="G119" s="109">
        <v>45322</v>
      </c>
      <c r="H119" s="109">
        <v>45357</v>
      </c>
      <c r="I119" s="9">
        <v>839.71666666679084</v>
      </c>
      <c r="J119" s="9">
        <v>26.396700077403157</v>
      </c>
      <c r="K119" s="9">
        <v>13.77698333893693</v>
      </c>
      <c r="L119" s="9">
        <v>1.611</v>
      </c>
      <c r="N119" s="273">
        <f>INDEX(Table12[],MATCH(Table11[[#This Row],[Site ID]],Table12[[#Data],[Site ID]],0),MATCH(Table11[[#Headers],[Area]],Table12[#Headers],0))</f>
        <v>8</v>
      </c>
    </row>
    <row r="120" spans="2:14">
      <c r="B120" t="str">
        <f>INDEX(Table12[Site Name],MATCH('2024'!C120,Table12[Site ID],0),1)</f>
        <v>Passfield Avenue</v>
      </c>
      <c r="C120" s="135" t="s">
        <v>146</v>
      </c>
      <c r="D120" t="str">
        <f>Table13[[#This Row],[Site ID]]&amp;"-"&amp;Table13[[#This Row],[Site Name]]</f>
        <v>PA-Passfield Avenue</v>
      </c>
      <c r="E120" s="93">
        <v>2391603</v>
      </c>
      <c r="F120" t="s">
        <v>203</v>
      </c>
      <c r="G120" s="109">
        <v>45322</v>
      </c>
      <c r="H120" s="109">
        <v>45357</v>
      </c>
      <c r="I120" s="9">
        <v>839.70000000006985</v>
      </c>
      <c r="J120" s="9">
        <v>23.464199118730928</v>
      </c>
      <c r="K120" s="9">
        <v>12.246450479504659</v>
      </c>
      <c r="L120" s="9">
        <v>1.4319999999999999</v>
      </c>
      <c r="N120" s="273">
        <f>INDEX(Table12[],MATCH(Table11[[#This Row],[Site ID]],Table12[[#Data],[Site ID]],0),MATCH(Table11[[#Headers],[Area]],Table12[#Headers],0))</f>
        <v>8</v>
      </c>
    </row>
    <row r="121" spans="2:14">
      <c r="B121" t="str">
        <f>INDEX(Table12[Site Name],MATCH('2024'!C121,Table12[Site ID],0),1)</f>
        <v>High Street Botley</v>
      </c>
      <c r="C121" s="135" t="s">
        <v>13</v>
      </c>
      <c r="D121" t="str">
        <f>Table13[[#This Row],[Site ID]]&amp;"-"&amp;Table13[[#This Row],[Site Name]]</f>
        <v>HSB-High Street Botley</v>
      </c>
      <c r="E121" s="93" t="s">
        <v>859</v>
      </c>
      <c r="F121" t="s">
        <v>263</v>
      </c>
      <c r="G121" s="109">
        <v>45357</v>
      </c>
      <c r="H121" s="109">
        <v>45385</v>
      </c>
      <c r="I121" s="9">
        <v>671.90000000002328</v>
      </c>
      <c r="J121" s="9">
        <v>30.307069504389485</v>
      </c>
      <c r="K121" s="9">
        <v>15.817885962624993</v>
      </c>
      <c r="L121" s="9">
        <v>1.48</v>
      </c>
      <c r="N121" s="273">
        <f>INDEX(Table12[],MATCH(Table11[[#This Row],[Site ID]],Table12[[#Data],[Site ID]],0),MATCH(Table11[[#Headers],[Area]],Table12[#Headers],0))</f>
        <v>8</v>
      </c>
    </row>
    <row r="122" spans="2:14">
      <c r="B122" t="str">
        <f>INDEX(Table12[Site Name],MATCH('2024'!C122,Table12[Site ID],0),1)</f>
        <v>High Street Botley 2 (A)</v>
      </c>
      <c r="C122" s="135" t="s">
        <v>24</v>
      </c>
      <c r="D122" t="str">
        <f>Table13[[#This Row],[Site ID]]&amp;"-"&amp;Table13[[#This Row],[Site Name]]</f>
        <v>HSB2A-High Street Botley 2 (A)</v>
      </c>
      <c r="E122" s="93" t="s">
        <v>860</v>
      </c>
      <c r="F122" t="s">
        <v>263</v>
      </c>
      <c r="G122" s="109">
        <v>45357</v>
      </c>
      <c r="H122" s="109">
        <v>45385</v>
      </c>
      <c r="I122" s="9">
        <v>671.88333333330229</v>
      </c>
      <c r="J122" s="9">
        <v>24.901561282961982</v>
      </c>
      <c r="K122" s="9">
        <v>12.996639500502079</v>
      </c>
      <c r="L122" s="9">
        <v>1.216</v>
      </c>
      <c r="N122" s="273">
        <f>INDEX(Table12[],MATCH(Table11[[#This Row],[Site ID]],Table12[[#Data],[Site ID]],0),MATCH(Table11[[#Headers],[Area]],Table12[#Headers],0))</f>
        <v>1</v>
      </c>
    </row>
    <row r="123" spans="2:14">
      <c r="B123" t="str">
        <f>INDEX(Table12[Site Name],MATCH('2024'!C123,Table12[Site ID],0),1)</f>
        <v>Kings Copse Avenue</v>
      </c>
      <c r="C123" s="135" t="s">
        <v>28</v>
      </c>
      <c r="D123" t="str">
        <f>Table13[[#This Row],[Site ID]]&amp;"-"&amp;Table13[[#This Row],[Site Name]]</f>
        <v>KCA-Kings Copse Avenue</v>
      </c>
      <c r="E123" s="93" t="s">
        <v>861</v>
      </c>
      <c r="F123" t="s">
        <v>263</v>
      </c>
      <c r="G123" s="109">
        <v>45357</v>
      </c>
      <c r="H123" s="109">
        <v>45385</v>
      </c>
      <c r="I123" s="9">
        <v>671.85000000003492</v>
      </c>
      <c r="J123" s="9">
        <v>26.684493562549775</v>
      </c>
      <c r="K123" s="9">
        <v>13.927188706967524</v>
      </c>
      <c r="L123" s="9">
        <v>1.3029999999999999</v>
      </c>
      <c r="N123" s="273">
        <f>INDEX(Table12[],MATCH(Table11[[#This Row],[Site ID]],Table12[[#Data],[Site ID]],0),MATCH(Table11[[#Headers],[Area]],Table12[#Headers],0))</f>
        <v>1</v>
      </c>
    </row>
    <row r="124" spans="2:14">
      <c r="B124" t="str">
        <f>INDEX(Table12[Site Name],MATCH('2024'!C124,Table12[Site ID],0),1)</f>
        <v>Grange Road</v>
      </c>
      <c r="C124" s="135" t="s">
        <v>32</v>
      </c>
      <c r="D124" t="str">
        <f>Table13[[#This Row],[Site ID]]&amp;"-"&amp;Table13[[#This Row],[Site Name]]</f>
        <v>GR-Grange Road</v>
      </c>
      <c r="E124" s="93" t="s">
        <v>862</v>
      </c>
      <c r="F124" t="s">
        <v>263</v>
      </c>
      <c r="G124" s="109">
        <v>45357</v>
      </c>
      <c r="H124" s="109">
        <v>45385</v>
      </c>
      <c r="I124" s="9">
        <v>671.8499999998603</v>
      </c>
      <c r="J124" s="9">
        <v>25.332861501828592</v>
      </c>
      <c r="K124" s="9">
        <v>13.221743998866698</v>
      </c>
      <c r="L124" s="9">
        <v>1.2370000000000001</v>
      </c>
      <c r="N124" s="273">
        <f>INDEX(Table12[],MATCH(Table11[[#This Row],[Site ID]],Table12[[#Data],[Site ID]],0),MATCH(Table11[[#Headers],[Area]],Table12[#Headers],0))</f>
        <v>1</v>
      </c>
    </row>
    <row r="125" spans="2:14">
      <c r="B125" t="str">
        <f>INDEX(Table12[Site Name],MATCH('2024'!C125,Table12[Site ID],0),1)</f>
        <v>Pavilion Road</v>
      </c>
      <c r="C125" s="135" t="s">
        <v>36</v>
      </c>
      <c r="D125" t="str">
        <f>Table13[[#This Row],[Site ID]]&amp;"-"&amp;Table13[[#This Row],[Site Name]]</f>
        <v>PAV-Pavilion Road</v>
      </c>
      <c r="E125" s="93" t="s">
        <v>863</v>
      </c>
      <c r="F125" t="s">
        <v>263</v>
      </c>
      <c r="G125" s="109">
        <v>45357</v>
      </c>
      <c r="H125" s="109">
        <v>45385</v>
      </c>
      <c r="I125" s="9">
        <v>671.85000000003492</v>
      </c>
      <c r="J125" s="9">
        <v>17.079714221923648</v>
      </c>
      <c r="K125" s="9">
        <v>8.9142558569538881</v>
      </c>
      <c r="L125" s="9">
        <v>0.83399999999999996</v>
      </c>
      <c r="N125" s="273">
        <f>INDEX(Table12[],MATCH(Table11[[#This Row],[Site ID]],Table12[[#Data],[Site ID]],0),MATCH(Table11[[#Headers],[Area]],Table12[#Headers],0))</f>
        <v>1</v>
      </c>
    </row>
    <row r="126" spans="2:14">
      <c r="B126" t="str">
        <f>INDEX(Table12[Site Name],MATCH('2024'!C126,Table12[Site ID],0),1)</f>
        <v>Winchester Street Railway Bridge</v>
      </c>
      <c r="C126" s="135" t="s">
        <v>40</v>
      </c>
      <c r="D126" t="str">
        <f>Table13[[#This Row],[Site ID]]&amp;"-"&amp;Table13[[#This Row],[Site Name]]</f>
        <v>WSRB-Winchester Street Railway Bridge</v>
      </c>
      <c r="E126" s="93" t="s">
        <v>864</v>
      </c>
      <c r="F126" t="s">
        <v>263</v>
      </c>
      <c r="G126" s="109">
        <v>45357</v>
      </c>
      <c r="H126" s="109">
        <v>45385</v>
      </c>
      <c r="I126" s="9">
        <v>671.95000000001164</v>
      </c>
      <c r="J126" s="9">
        <v>14.128595877669223</v>
      </c>
      <c r="K126" s="9">
        <v>7.3740061992010562</v>
      </c>
      <c r="L126" s="9">
        <v>0.69</v>
      </c>
      <c r="N126" s="273">
        <f>INDEX(Table12[],MATCH(Table11[[#This Row],[Site ID]],Table12[[#Data],[Site ID]],0),MATCH(Table11[[#Headers],[Area]],Table12[#Headers],0))</f>
        <v>1</v>
      </c>
    </row>
    <row r="127" spans="2:14">
      <c r="B127" t="str">
        <f>INDEX(Table12[Site Name],MATCH('2024'!C127,Table12[Site ID],0),1)</f>
        <v>Upper Northam Close</v>
      </c>
      <c r="C127" s="135" t="s">
        <v>44</v>
      </c>
      <c r="D127" t="str">
        <f>Table13[[#This Row],[Site ID]]&amp;"-"&amp;Table13[[#This Row],[Site Name]]</f>
        <v>UNC-Upper Northam Close</v>
      </c>
      <c r="E127" s="93" t="s">
        <v>865</v>
      </c>
      <c r="F127" t="s">
        <v>263</v>
      </c>
      <c r="G127" s="109">
        <v>45357</v>
      </c>
      <c r="H127" s="109">
        <v>45385</v>
      </c>
      <c r="I127" s="9">
        <v>671.81666666676756</v>
      </c>
      <c r="J127" s="9">
        <v>17.735930933535752</v>
      </c>
      <c r="K127" s="9">
        <v>9.2567489214695993</v>
      </c>
      <c r="L127" s="9">
        <v>0.86599999999999999</v>
      </c>
      <c r="N127" s="273">
        <f>INDEX(Table12[],MATCH(Table11[[#This Row],[Site ID]],Table12[[#Data],[Site ID]],0),MATCH(Table11[[#Headers],[Area]],Table12[#Headers],0))</f>
        <v>1</v>
      </c>
    </row>
    <row r="128" spans="2:14">
      <c r="B128" t="str">
        <f>INDEX(Table12[Site Name],MATCH('2024'!C128,Table12[Site ID],0),1)</f>
        <v>Bridge Road</v>
      </c>
      <c r="C128" s="135" t="s">
        <v>34</v>
      </c>
      <c r="D128" t="str">
        <f>Table13[[#This Row],[Site ID]]&amp;"-"&amp;Table13[[#This Row],[Site Name]]</f>
        <v>BDG-Bridge Road</v>
      </c>
      <c r="E128" s="93" t="s">
        <v>866</v>
      </c>
      <c r="F128" t="s">
        <v>263</v>
      </c>
      <c r="G128" s="109">
        <v>45357</v>
      </c>
      <c r="H128" s="109">
        <v>45385</v>
      </c>
      <c r="I128" s="9">
        <v>671.76666666660458</v>
      </c>
      <c r="J128" s="9">
        <v>21.915541110506666</v>
      </c>
      <c r="K128" s="9">
        <v>11.438173857258176</v>
      </c>
      <c r="L128" s="9">
        <v>1.07</v>
      </c>
      <c r="N128" s="273">
        <f>INDEX(Table12[],MATCH(Table11[[#This Row],[Site ID]],Table12[[#Data],[Site ID]],0),MATCH(Table11[[#Headers],[Area]],Table12[#Headers],0))</f>
        <v>1</v>
      </c>
    </row>
    <row r="129" spans="2:14">
      <c r="B129" t="str">
        <f>INDEX(Table12[Site Name],MATCH('2024'!C129,Table12[Site ID],0),1)</f>
        <v>Bridge Road 2</v>
      </c>
      <c r="C129" s="135" t="s">
        <v>38</v>
      </c>
      <c r="D129" t="str">
        <f>Table13[[#This Row],[Site ID]]&amp;"-"&amp;Table13[[#This Row],[Site Name]]</f>
        <v>BDG2-Bridge Road 2</v>
      </c>
      <c r="E129" s="93" t="s">
        <v>867</v>
      </c>
      <c r="F129" t="s">
        <v>263</v>
      </c>
      <c r="G129" s="109">
        <v>45357</v>
      </c>
      <c r="H129" s="109">
        <v>45385</v>
      </c>
      <c r="I129" s="9">
        <v>671.80000000004657</v>
      </c>
      <c r="J129" s="9">
        <v>31.417543911876358</v>
      </c>
      <c r="K129" s="9">
        <v>16.397465507242359</v>
      </c>
      <c r="L129" s="9">
        <v>1.534</v>
      </c>
      <c r="N129" s="273">
        <f>INDEX(Table12[],MATCH(Table11[[#This Row],[Site ID]],Table12[[#Data],[Site ID]],0),MATCH(Table11[[#Headers],[Area]],Table12[#Headers],0))</f>
        <v>2</v>
      </c>
    </row>
    <row r="130" spans="2:14">
      <c r="B130" t="str">
        <f>INDEX(Table12[Site Name],MATCH('2024'!C130,Table12[Site ID],0),1)</f>
        <v>Oakhill 2 (Bridge)</v>
      </c>
      <c r="C130" s="135" t="s">
        <v>54</v>
      </c>
      <c r="D130" t="str">
        <f>Table13[[#This Row],[Site ID]]&amp;"-"&amp;Table13[[#This Row],[Site Name]]</f>
        <v>OH2-Oakhill 2 (Bridge)</v>
      </c>
      <c r="E130" s="93" t="s">
        <v>868</v>
      </c>
      <c r="F130" t="s">
        <v>263</v>
      </c>
      <c r="G130" s="109">
        <v>45357</v>
      </c>
      <c r="H130" s="109">
        <v>45385</v>
      </c>
      <c r="I130" s="9">
        <v>671.76666666660458</v>
      </c>
      <c r="J130" s="9">
        <v>40.922664615693755</v>
      </c>
      <c r="K130" s="9">
        <v>21.358384454954987</v>
      </c>
      <c r="L130" s="9">
        <v>1.998</v>
      </c>
      <c r="N130" s="273">
        <f>INDEX(Table12[],MATCH(Table11[[#This Row],[Site ID]],Table12[[#Data],[Site ID]],0),MATCH(Table11[[#Headers],[Area]],Table12[#Headers],0))</f>
        <v>2</v>
      </c>
    </row>
    <row r="131" spans="2:14">
      <c r="B131" t="str">
        <f>INDEX(Table12[Site Name],MATCH('2024'!C131,Table12[Site ID],0),1)</f>
        <v>Oakhill (Prov)</v>
      </c>
      <c r="C131" s="135" t="s">
        <v>58</v>
      </c>
      <c r="D131" t="str">
        <f>Table13[[#This Row],[Site ID]]&amp;"-"&amp;Table13[[#This Row],[Site Name]]</f>
        <v>OH-Oakhill (Prov)</v>
      </c>
      <c r="E131" s="93" t="s">
        <v>869</v>
      </c>
      <c r="F131" t="s">
        <v>263</v>
      </c>
      <c r="G131" s="109">
        <v>45357</v>
      </c>
      <c r="H131" s="109">
        <v>45385</v>
      </c>
      <c r="I131" s="9">
        <v>671.78333333332557</v>
      </c>
      <c r="J131" s="9">
        <v>27.403987396730415</v>
      </c>
      <c r="K131" s="9">
        <v>14.302707409567022</v>
      </c>
      <c r="L131" s="9">
        <v>1.3380000000000001</v>
      </c>
      <c r="N131" s="273">
        <f>INDEX(Table12[],MATCH(Table11[[#This Row],[Site ID]],Table12[[#Data],[Site ID]],0),MATCH(Table11[[#Headers],[Area]],Table12[#Headers],0))</f>
        <v>2</v>
      </c>
    </row>
    <row r="132" spans="2:14">
      <c r="B132" t="str">
        <f>INDEX(Table12[Site Name],MATCH('2024'!C132,Table12[Site ID],0),1)</f>
        <v>Providence Hill 2</v>
      </c>
      <c r="C132" s="135" t="s">
        <v>62</v>
      </c>
      <c r="D132" t="str">
        <f>Table13[[#This Row],[Site ID]]&amp;"-"&amp;Table13[[#This Row],[Site Name]]</f>
        <v>PH2-Providence Hill 2</v>
      </c>
      <c r="E132" s="93" t="s">
        <v>870</v>
      </c>
      <c r="F132" t="s">
        <v>263</v>
      </c>
      <c r="G132" s="109">
        <v>45357</v>
      </c>
      <c r="H132" s="109">
        <v>45385</v>
      </c>
      <c r="I132" s="9">
        <v>671.83333333331393</v>
      </c>
      <c r="J132" s="9">
        <v>40.693326221782371</v>
      </c>
      <c r="K132" s="9">
        <v>21.238688007193304</v>
      </c>
      <c r="L132" s="9">
        <v>1.9870000000000001</v>
      </c>
      <c r="N132" s="273">
        <f>INDEX(Table12[],MATCH(Table11[[#This Row],[Site ID]],Table12[[#Data],[Site ID]],0),MATCH(Table11[[#Headers],[Area]],Table12[#Headers],0))</f>
        <v>2</v>
      </c>
    </row>
    <row r="133" spans="2:14">
      <c r="B133" t="str">
        <f>INDEX(Table12[Site Name],MATCH('2024'!C133,Table12[Site ID],0),1)</f>
        <v>Providence Hill 1</v>
      </c>
      <c r="C133" s="135" t="s">
        <v>66</v>
      </c>
      <c r="D133" t="str">
        <f>Table13[[#This Row],[Site ID]]&amp;"-"&amp;Table13[[#This Row],[Site Name]]</f>
        <v>PH1-Providence Hill 1</v>
      </c>
      <c r="E133" s="93" t="s">
        <v>871</v>
      </c>
      <c r="F133" t="s">
        <v>263</v>
      </c>
      <c r="G133" s="109">
        <v>45357</v>
      </c>
      <c r="H133" s="109">
        <v>45385</v>
      </c>
      <c r="I133" s="9">
        <v>671.83333333348855</v>
      </c>
      <c r="J133" s="9">
        <v>22.118164227233791</v>
      </c>
      <c r="K133" s="9">
        <v>11.543927049704484</v>
      </c>
      <c r="L133" s="9">
        <v>1.08</v>
      </c>
      <c r="N133" s="273">
        <f>INDEX(Table12[],MATCH(Table11[[#This Row],[Site ID]],Table12[[#Data],[Site ID]],0),MATCH(Table11[[#Headers],[Area]],Table12[#Headers],0))</f>
        <v>2</v>
      </c>
    </row>
    <row r="134" spans="2:14">
      <c r="B134" t="str">
        <f>INDEX(Table12[Site Name],MATCH('2024'!C134,Table12[Site ID],0),1)</f>
        <v>Providence Hill 3</v>
      </c>
      <c r="C134" s="135" t="s">
        <v>70</v>
      </c>
      <c r="D134" t="str">
        <f>Table13[[#This Row],[Site ID]]&amp;"-"&amp;Table13[[#This Row],[Site Name]]</f>
        <v>PH3-Providence Hill 3</v>
      </c>
      <c r="E134" s="93" t="s">
        <v>872</v>
      </c>
      <c r="F134" t="s">
        <v>263</v>
      </c>
      <c r="G134" s="109">
        <v>45357</v>
      </c>
      <c r="H134" s="109">
        <v>45385</v>
      </c>
      <c r="I134" s="9">
        <v>671.83333333331393</v>
      </c>
      <c r="J134" s="9">
        <v>23.26503200198529</v>
      </c>
      <c r="K134" s="9">
        <v>12.1425010448775</v>
      </c>
      <c r="L134" s="9">
        <v>1.1359999999999999</v>
      </c>
      <c r="N134" s="273">
        <f>INDEX(Table12[],MATCH(Table11[[#This Row],[Site ID]],Table12[[#Data],[Site ID]],0),MATCH(Table11[[#Headers],[Area]],Table12[#Headers],0))</f>
        <v>2</v>
      </c>
    </row>
    <row r="135" spans="2:14">
      <c r="B135" t="str">
        <f>INDEX(Table12[Site Name],MATCH('2024'!C135,Table12[Site ID],0),1)</f>
        <v>Hamble Lane 2 (Tesco)</v>
      </c>
      <c r="C135" s="135" t="s">
        <v>74</v>
      </c>
      <c r="D135" t="str">
        <f>Table13[[#This Row],[Site ID]]&amp;"-"&amp;Table13[[#This Row],[Site Name]]</f>
        <v>HL2-Hamble Lane 2 (Tesco)</v>
      </c>
      <c r="E135" s="93" t="s">
        <v>873</v>
      </c>
      <c r="F135" t="s">
        <v>263</v>
      </c>
      <c r="G135" s="109">
        <v>45357</v>
      </c>
      <c r="H135" s="109">
        <v>45385</v>
      </c>
      <c r="I135" s="9">
        <v>671.8666666665813</v>
      </c>
      <c r="J135" s="9">
        <v>29.673731395121852</v>
      </c>
      <c r="K135" s="9">
        <v>15.48733371352915</v>
      </c>
      <c r="L135" s="9">
        <v>1.4490000000000001</v>
      </c>
      <c r="N135" s="273">
        <f>INDEX(Table12[],MATCH(Table11[[#This Row],[Site ID]],Table12[[#Data],[Site ID]],0),MATCH(Table11[[#Headers],[Area]],Table12[#Headers],0))</f>
        <v>2</v>
      </c>
    </row>
    <row r="136" spans="2:14">
      <c r="B136" t="str">
        <f>INDEX(Table12[Site Name],MATCH('2024'!C136,Table12[Site ID],0),1)</f>
        <v>Hamble Lane (Woodlands)</v>
      </c>
      <c r="C136" s="135" t="s">
        <v>78</v>
      </c>
      <c r="D136" t="str">
        <f>Table13[[#This Row],[Site ID]]&amp;"-"&amp;Table13[[#This Row],[Site Name]]</f>
        <v>HL-Hamble Lane (Woodlands)</v>
      </c>
      <c r="E136" s="93" t="s">
        <v>874</v>
      </c>
      <c r="F136" t="s">
        <v>263</v>
      </c>
      <c r="G136" s="109">
        <v>45357</v>
      </c>
      <c r="H136" s="109">
        <v>45385</v>
      </c>
      <c r="I136" s="9">
        <v>671.85000000003492</v>
      </c>
      <c r="J136" s="9">
        <v>26.766410657139339</v>
      </c>
      <c r="K136" s="9">
        <v>13.969942931701118</v>
      </c>
      <c r="L136" s="9">
        <v>1.3069999999999999</v>
      </c>
      <c r="N136" s="273">
        <f>INDEX(Table12[],MATCH(Table11[[#This Row],[Site ID]],Table12[[#Data],[Site ID]],0),MATCH(Table11[[#Headers],[Area]],Table12[#Headers],0))</f>
        <v>2</v>
      </c>
    </row>
    <row r="137" spans="2:14">
      <c r="B137" t="str">
        <f>INDEX(Table12[Site Name],MATCH('2024'!C137,Table12[Site ID],0),1)</f>
        <v>Hamble Corner Fruit Farm</v>
      </c>
      <c r="C137" s="135" t="s">
        <v>82</v>
      </c>
      <c r="D137" t="str">
        <f>Table13[[#This Row],[Site ID]]&amp;"-"&amp;Table13[[#This Row],[Site Name]]</f>
        <v>HCF-Hamble Corner Fruit Farm</v>
      </c>
      <c r="E137" s="93" t="s">
        <v>875</v>
      </c>
      <c r="F137" t="s">
        <v>263</v>
      </c>
      <c r="G137" s="109">
        <v>45357</v>
      </c>
      <c r="H137" s="109">
        <v>45385</v>
      </c>
      <c r="I137" s="9">
        <v>671.88333333330229</v>
      </c>
      <c r="J137" s="9">
        <v>25.270169920374247</v>
      </c>
      <c r="K137" s="9">
        <v>13.189023966792405</v>
      </c>
      <c r="L137" s="9">
        <v>1.234</v>
      </c>
      <c r="N137" s="273">
        <f>INDEX(Table12[],MATCH(Table11[[#This Row],[Site ID]],Table12[[#Data],[Site ID]],0),MATCH(Table11[[#Headers],[Area]],Table12[#Headers],0))</f>
        <v>2</v>
      </c>
    </row>
    <row r="138" spans="2:14">
      <c r="B138" t="str">
        <f>INDEX(Table12[Site Name],MATCH('2024'!C138,Table12[Site ID],0),1)</f>
        <v>Hamble Lane 4</v>
      </c>
      <c r="C138" s="135" t="s">
        <v>86</v>
      </c>
      <c r="D138" t="str">
        <f>Table13[[#This Row],[Site ID]]&amp;"-"&amp;Table13[[#This Row],[Site Name]]</f>
        <v>HL4-Hamble Lane 4</v>
      </c>
      <c r="E138" s="93" t="s">
        <v>876</v>
      </c>
      <c r="F138" t="s">
        <v>263</v>
      </c>
      <c r="G138" s="109">
        <v>45357</v>
      </c>
      <c r="H138" s="109">
        <v>45385</v>
      </c>
      <c r="I138" s="9">
        <v>671.88333333330229</v>
      </c>
      <c r="J138" s="9">
        <v>16.505475653015921</v>
      </c>
      <c r="K138" s="9">
        <v>8.6145488794446354</v>
      </c>
      <c r="L138" s="9">
        <v>0.80600000000000005</v>
      </c>
      <c r="N138" s="273">
        <f>INDEX(Table12[],MATCH(Table11[[#This Row],[Site ID]],Table12[[#Data],[Site ID]],0),MATCH(Table11[[#Headers],[Area]],Table12[#Headers],0))</f>
        <v>2</v>
      </c>
    </row>
    <row r="139" spans="2:14">
      <c r="B139" t="str">
        <f>INDEX(Table12[Site Name],MATCH('2024'!C139,Table12[Site ID],0),1)</f>
        <v>Hamble Primary School</v>
      </c>
      <c r="C139" s="135" t="s">
        <v>90</v>
      </c>
      <c r="D139" t="str">
        <f>Table13[[#This Row],[Site ID]]&amp;"-"&amp;Table13[[#This Row],[Site Name]]</f>
        <v>HPS-Hamble Primary School</v>
      </c>
      <c r="E139" s="93" t="s">
        <v>877</v>
      </c>
      <c r="F139" t="s">
        <v>263</v>
      </c>
      <c r="G139" s="109">
        <v>45357</v>
      </c>
      <c r="H139" s="109">
        <v>45385</v>
      </c>
      <c r="I139" s="9">
        <v>671.91666666674428</v>
      </c>
      <c r="J139" s="9">
        <v>20.784400347262881</v>
      </c>
      <c r="K139" s="9">
        <v>10.84780811443783</v>
      </c>
      <c r="L139" s="9">
        <v>1.0149999999999999</v>
      </c>
      <c r="N139" s="273">
        <f>INDEX(Table12[],MATCH(Table11[[#This Row],[Site ID]],Table12[[#Data],[Site ID]],0),MATCH(Table11[[#Headers],[Area]],Table12[#Headers],0))</f>
        <v>3</v>
      </c>
    </row>
    <row r="140" spans="2:14">
      <c r="B140" t="str">
        <f>INDEX(Table12[Site Name],MATCH('2024'!C140,Table12[Site ID],0),1)</f>
        <v>Hound Parish Office</v>
      </c>
      <c r="C140" s="135" t="s">
        <v>93</v>
      </c>
      <c r="D140" t="str">
        <f>Table13[[#This Row],[Site ID]]&amp;"-"&amp;Table13[[#This Row],[Site Name]]</f>
        <v>HPO-Hound Parish Office</v>
      </c>
      <c r="E140" s="93" t="s">
        <v>878</v>
      </c>
      <c r="F140" t="s">
        <v>263</v>
      </c>
      <c r="G140" s="109">
        <v>45357</v>
      </c>
      <c r="H140" s="109">
        <v>45385</v>
      </c>
      <c r="I140" s="9">
        <v>671.93333333329065</v>
      </c>
      <c r="J140" s="9">
        <v>16.156142970533818</v>
      </c>
      <c r="K140" s="9">
        <v>8.4322249324289231</v>
      </c>
      <c r="L140" s="9">
        <v>0.78900000000000003</v>
      </c>
      <c r="N140" s="273">
        <f>INDEX(Table12[],MATCH(Table11[[#This Row],[Site ID]],Table12[[#Data],[Site ID]],0),MATCH(Table11[[#Headers],[Area]],Table12[#Headers],0))</f>
        <v>3</v>
      </c>
    </row>
    <row r="141" spans="2:14">
      <c r="B141" t="str">
        <f>INDEX(Table12[Site Name],MATCH('2024'!C141,Table12[Site ID],0),1)</f>
        <v>Swaythling road</v>
      </c>
      <c r="C141" s="135" t="s">
        <v>97</v>
      </c>
      <c r="D141" t="str">
        <f>Table13[[#This Row],[Site ID]]&amp;"-"&amp;Table13[[#This Row],[Site Name]]</f>
        <v>SWA-Swaythling road</v>
      </c>
      <c r="E141" s="93" t="s">
        <v>879</v>
      </c>
      <c r="F141" t="s">
        <v>263</v>
      </c>
      <c r="G141" s="109">
        <v>45357</v>
      </c>
      <c r="H141" s="109">
        <v>45385</v>
      </c>
      <c r="I141" s="9">
        <v>671.8666666665813</v>
      </c>
      <c r="J141" s="9">
        <v>28.404047926179437</v>
      </c>
      <c r="K141" s="9">
        <v>14.824659669195949</v>
      </c>
      <c r="L141" s="9">
        <v>1.387</v>
      </c>
      <c r="N141" s="273">
        <f>INDEX(Table12[],MATCH(Table11[[#This Row],[Site ID]],Table12[[#Data],[Site ID]],0),MATCH(Table11[[#Headers],[Area]],Table12[#Headers],0))</f>
        <v>3</v>
      </c>
    </row>
    <row r="142" spans="2:14">
      <c r="B142" t="str">
        <f>INDEX(Table12[Site Name],MATCH('2024'!C142,Table12[Site ID],0),1)</f>
        <v>Allington Lane</v>
      </c>
      <c r="C142" s="135" t="s">
        <v>26</v>
      </c>
      <c r="D142" t="str">
        <f>Table13[[#This Row],[Site ID]]&amp;"-"&amp;Table13[[#This Row],[Site Name]]</f>
        <v>AL-Allington Lane</v>
      </c>
      <c r="E142" s="93" t="s">
        <v>880</v>
      </c>
      <c r="F142" t="s">
        <v>263</v>
      </c>
      <c r="G142" s="109">
        <v>45357</v>
      </c>
      <c r="H142" s="109">
        <v>45385</v>
      </c>
      <c r="I142" s="9">
        <v>671.90000000002328</v>
      </c>
      <c r="J142" s="9">
        <v>20.06819467182547</v>
      </c>
      <c r="K142" s="9">
        <v>10.474005569846279</v>
      </c>
      <c r="L142" s="9">
        <v>0.98</v>
      </c>
      <c r="N142" s="273">
        <f>INDEX(Table12[],MATCH(Table11[[#This Row],[Site ID]],Table12[[#Data],[Site ID]],0),MATCH(Table11[[#Headers],[Area]],Table12[#Headers],0))</f>
        <v>4</v>
      </c>
    </row>
    <row r="143" spans="2:14">
      <c r="B143" t="str">
        <f>INDEX(Table12[Site Name],MATCH('2024'!C143,Table12[Site ID],0),1)</f>
        <v>Jukes Walk</v>
      </c>
      <c r="C143" s="135" t="s">
        <v>102</v>
      </c>
      <c r="D143" t="str">
        <f>Table13[[#This Row],[Site ID]]&amp;"-"&amp;Table13[[#This Row],[Site Name]]</f>
        <v>JW-Jukes Walk</v>
      </c>
      <c r="E143" s="93" t="s">
        <v>881</v>
      </c>
      <c r="F143" t="s">
        <v>263</v>
      </c>
      <c r="G143" s="109">
        <v>45357</v>
      </c>
      <c r="H143" s="109">
        <v>45385</v>
      </c>
      <c r="I143" s="9">
        <v>671.95000000001164</v>
      </c>
      <c r="J143" s="9">
        <v>19.350033484633936</v>
      </c>
      <c r="K143" s="9">
        <v>10.099182403253621</v>
      </c>
      <c r="L143" s="9">
        <v>0.94499999999999995</v>
      </c>
      <c r="N143" s="273">
        <f>INDEX(Table12[],MATCH(Table11[[#This Row],[Site ID]],Table12[[#Data],[Site ID]],0),MATCH(Table11[[#Headers],[Area]],Table12[#Headers],0))</f>
        <v>4</v>
      </c>
    </row>
    <row r="144" spans="2:14">
      <c r="B144" t="str">
        <f>INDEX(Table12[Site Name],MATCH('2024'!C144,Table12[Site ID],0),1)</f>
        <v>Botley Road</v>
      </c>
      <c r="C144" s="135" t="s">
        <v>46</v>
      </c>
      <c r="D144" t="str">
        <f>Table13[[#This Row],[Site ID]]&amp;"-"&amp;Table13[[#This Row],[Site Name]]</f>
        <v>BOT-Botley Road</v>
      </c>
      <c r="E144" s="93" t="s">
        <v>882</v>
      </c>
      <c r="F144" t="s">
        <v>263</v>
      </c>
      <c r="G144" s="109">
        <v>45357</v>
      </c>
      <c r="H144" s="109">
        <v>45385</v>
      </c>
      <c r="I144" s="9">
        <v>671.98333333327901</v>
      </c>
      <c r="J144" s="9">
        <v>26.761099729658156</v>
      </c>
      <c r="K144" s="9">
        <v>13.967171048882127</v>
      </c>
      <c r="L144" s="9">
        <v>1.3069999999999999</v>
      </c>
      <c r="N144" s="273">
        <f>INDEX(Table12[],MATCH(Table11[[#This Row],[Site ID]],Table12[[#Data],[Site ID]],0),MATCH(Table11[[#Headers],[Area]],Table12[#Headers],0))</f>
        <v>4</v>
      </c>
    </row>
    <row r="145" spans="2:14">
      <c r="B145" t="str">
        <f>INDEX(Table12[Site Name],MATCH('2024'!C145,Table12[Site ID],0),1)</f>
        <v>Wyvern School</v>
      </c>
      <c r="C145" s="135" t="s">
        <v>107</v>
      </c>
      <c r="D145" t="str">
        <f>Table13[[#This Row],[Site ID]]&amp;"-"&amp;Table13[[#This Row],[Site Name]]</f>
        <v>WYV-Wyvern School</v>
      </c>
      <c r="E145" s="93" t="s">
        <v>883</v>
      </c>
      <c r="F145" t="s">
        <v>263</v>
      </c>
      <c r="G145" s="109">
        <v>45357</v>
      </c>
      <c r="H145" s="109">
        <v>45385</v>
      </c>
      <c r="I145" s="9">
        <v>672.03333333344199</v>
      </c>
      <c r="J145" s="9">
        <v>25.98110857595929</v>
      </c>
      <c r="K145" s="9">
        <v>13.56007754486393</v>
      </c>
      <c r="L145" s="9">
        <v>1.2689999999999999</v>
      </c>
      <c r="N145" s="273">
        <f>INDEX(Table12[],MATCH(Table11[[#This Row],[Site ID]],Table12[[#Data],[Site ID]],0),MATCH(Table11[[#Headers],[Area]],Table12[#Headers],0))</f>
        <v>4</v>
      </c>
    </row>
    <row r="146" spans="2:14">
      <c r="B146" t="str">
        <f>INDEX(Table12[Site Name],MATCH('2024'!C146,Table12[Site ID],0),1)</f>
        <v>Fair Oak Road/Sandy Lane</v>
      </c>
      <c r="C146" s="135" t="s">
        <v>84</v>
      </c>
      <c r="D146" t="str">
        <f>Table13[[#This Row],[Site ID]]&amp;"-"&amp;Table13[[#This Row],[Site Name]]</f>
        <v>FORSL-Fair Oak Road/Sandy Lane</v>
      </c>
      <c r="E146" s="93" t="s">
        <v>884</v>
      </c>
      <c r="F146" t="s">
        <v>263</v>
      </c>
      <c r="G146" s="109">
        <v>45357</v>
      </c>
      <c r="H146" s="109">
        <v>45385</v>
      </c>
      <c r="I146" s="9">
        <v>672.06666666670935</v>
      </c>
      <c r="J146" s="9">
        <v>28.006614423170529</v>
      </c>
      <c r="K146" s="9">
        <v>14.617230909796728</v>
      </c>
      <c r="L146" s="9">
        <v>1.3680000000000001</v>
      </c>
      <c r="N146" s="273">
        <f>INDEX(Table12[],MATCH(Table11[[#This Row],[Site ID]],Table12[[#Data],[Site ID]],0),MATCH(Table11[[#Headers],[Area]],Table12[#Headers],0))</f>
        <v>5</v>
      </c>
    </row>
    <row r="147" spans="2:14">
      <c r="B147" t="str">
        <f>INDEX(Table12[Site Name],MATCH('2024'!C147,Table12[Site ID],0),1)</f>
        <v>Fair Oak Road</v>
      </c>
      <c r="C147" s="135" t="s">
        <v>80</v>
      </c>
      <c r="D147" t="str">
        <f>Table13[[#This Row],[Site ID]]&amp;"-"&amp;Table13[[#This Row],[Site Name]]</f>
        <v>FOR-Fair Oak Road</v>
      </c>
      <c r="E147" s="93" t="s">
        <v>885</v>
      </c>
      <c r="F147" t="s">
        <v>263</v>
      </c>
      <c r="G147" s="109">
        <v>45357</v>
      </c>
      <c r="H147" s="109">
        <v>45385</v>
      </c>
      <c r="I147" s="9">
        <v>672.08333333325572</v>
      </c>
      <c r="J147" s="9">
        <v>17.360394792314466</v>
      </c>
      <c r="K147" s="9">
        <v>9.0607488477632909</v>
      </c>
      <c r="L147" s="9">
        <v>0.84799999999999998</v>
      </c>
      <c r="N147" s="273">
        <f>INDEX(Table12[],MATCH(Table11[[#This Row],[Site ID]],Table12[[#Data],[Site ID]],0),MATCH(Table11[[#Headers],[Area]],Table12[#Headers],0))</f>
        <v>5</v>
      </c>
    </row>
    <row r="148" spans="2:14">
      <c r="B148" t="str">
        <f>INDEX(Table12[Site Name],MATCH('2024'!C148,Table12[Site ID],0),1)</f>
        <v>Bishopstoke Road 2</v>
      </c>
      <c r="C148" s="135" t="s">
        <v>52</v>
      </c>
      <c r="D148" t="str">
        <f>Table13[[#This Row],[Site ID]]&amp;"-"&amp;Table13[[#This Row],[Site Name]]</f>
        <v>BR2-Bishopstoke Road 2</v>
      </c>
      <c r="E148" s="93">
        <v>2409411</v>
      </c>
      <c r="F148" t="s">
        <v>263</v>
      </c>
      <c r="G148" s="109">
        <v>45357</v>
      </c>
      <c r="H148" s="109">
        <v>45385</v>
      </c>
      <c r="I148" s="9">
        <v>672.23333333339542</v>
      </c>
      <c r="J148" s="9">
        <v>28.593231020972219</v>
      </c>
      <c r="K148" s="9">
        <v>14.923398236415563</v>
      </c>
      <c r="L148" s="9">
        <v>1.397</v>
      </c>
      <c r="N148" s="273">
        <f>INDEX(Table12[],MATCH(Table11[[#This Row],[Site ID]],Table12[[#Data],[Site ID]],0),MATCH(Table11[[#Headers],[Area]],Table12[#Headers],0))</f>
        <v>5</v>
      </c>
    </row>
    <row r="149" spans="2:14">
      <c r="B149" t="str">
        <f>INDEX(Table12[Site Name],MATCH('2024'!C149,Table12[Site ID],0),1)</f>
        <v>Twyford Road</v>
      </c>
      <c r="C149" s="135" t="s">
        <v>118</v>
      </c>
      <c r="D149" t="str">
        <f>Table13[[#This Row],[Site ID]]&amp;"-"&amp;Table13[[#This Row],[Site Name]]</f>
        <v>TWY-Twyford Road</v>
      </c>
      <c r="E149" s="93" t="s">
        <v>886</v>
      </c>
      <c r="F149" t="s">
        <v>263</v>
      </c>
      <c r="G149" s="109">
        <v>45357</v>
      </c>
      <c r="H149" s="109">
        <v>45385</v>
      </c>
      <c r="I149" s="9">
        <v>672.21666666667443</v>
      </c>
      <c r="J149" s="9">
        <v>24.52078744452405</v>
      </c>
      <c r="K149" s="9">
        <v>12.797905764365371</v>
      </c>
      <c r="L149" s="9">
        <v>1.198</v>
      </c>
      <c r="N149" s="273">
        <f>INDEX(Table12[],MATCH(Table11[[#This Row],[Site ID]],Table12[[#Data],[Site ID]],0),MATCH(Table11[[#Headers],[Area]],Table12[#Headers],0))</f>
        <v>5</v>
      </c>
    </row>
    <row r="150" spans="2:14">
      <c r="B150" t="str">
        <f>INDEX(Table12[Site Name],MATCH('2024'!C150,Table12[Site ID],0),1)</f>
        <v>Mill Street</v>
      </c>
      <c r="C150" s="135" t="s">
        <v>122</v>
      </c>
      <c r="D150" t="str">
        <f>Table13[[#This Row],[Site ID]]&amp;"-"&amp;Table13[[#This Row],[Site Name]]</f>
        <v>MS-Mill Street</v>
      </c>
      <c r="E150" s="93" t="s">
        <v>887</v>
      </c>
      <c r="F150" t="s">
        <v>263</v>
      </c>
      <c r="G150" s="109">
        <v>45357</v>
      </c>
      <c r="H150" s="109">
        <v>45385</v>
      </c>
      <c r="I150" s="9">
        <v>672.23333333339542</v>
      </c>
      <c r="J150" s="9">
        <v>26.075716765009741</v>
      </c>
      <c r="K150" s="9">
        <v>13.609455514096943</v>
      </c>
      <c r="L150" s="9">
        <v>1.274</v>
      </c>
      <c r="N150" s="273">
        <f>INDEX(Table12[],MATCH(Table11[[#This Row],[Site ID]],Table12[[#Data],[Site ID]],0),MATCH(Table11[[#Headers],[Area]],Table12[#Headers],0))</f>
        <v>5</v>
      </c>
    </row>
    <row r="151" spans="2:14">
      <c r="B151" t="str">
        <f>INDEX(Table12[Site Name],MATCH('2024'!C151,Table12[Site ID],0),1)</f>
        <v>Campbell Road 4</v>
      </c>
      <c r="C151" s="135" t="s">
        <v>72</v>
      </c>
      <c r="D151" t="str">
        <f>Table13[[#This Row],[Site ID]]&amp;"-"&amp;Table13[[#This Row],[Site Name]]</f>
        <v>CR4-Campbell Road 4</v>
      </c>
      <c r="E151" s="93" t="s">
        <v>888</v>
      </c>
      <c r="F151" t="s">
        <v>263</v>
      </c>
      <c r="G151" s="109">
        <v>45357</v>
      </c>
      <c r="H151" s="109">
        <v>45385</v>
      </c>
      <c r="I151" s="9">
        <v>672.25000000011642</v>
      </c>
      <c r="J151" s="9">
        <v>21.019699516545259</v>
      </c>
      <c r="K151" s="9">
        <v>10.970615614063288</v>
      </c>
      <c r="L151" s="9">
        <v>1.0269999999999999</v>
      </c>
      <c r="N151" s="273">
        <f>INDEX(Table12[],MATCH(Table11[[#This Row],[Site ID]],Table12[[#Data],[Site ID]],0),MATCH(Table11[[#Headers],[Area]],Table12[#Headers],0))</f>
        <v>5</v>
      </c>
    </row>
    <row r="152" spans="2:14">
      <c r="B152" t="str">
        <f>INDEX(Table12[Site Name],MATCH('2024'!C152,Table12[Site ID],0),1)</f>
        <v>Campbell Road 3</v>
      </c>
      <c r="C152" s="135" t="s">
        <v>68</v>
      </c>
      <c r="D152" t="str">
        <f>Table13[[#This Row],[Site ID]]&amp;"-"&amp;Table13[[#This Row],[Site Name]]</f>
        <v>CR3-Campbell Road 3</v>
      </c>
      <c r="E152" s="93" t="s">
        <v>889</v>
      </c>
      <c r="F152" t="s">
        <v>263</v>
      </c>
      <c r="G152" s="109">
        <v>45357</v>
      </c>
      <c r="H152" s="109">
        <v>45385</v>
      </c>
      <c r="I152" s="9">
        <v>672.19999999995343</v>
      </c>
      <c r="J152" s="9">
        <v>14.553182088665096</v>
      </c>
      <c r="K152" s="9">
        <v>7.5956065180924304</v>
      </c>
      <c r="L152" s="9">
        <v>0.71099999999999997</v>
      </c>
      <c r="N152" s="273">
        <f>INDEX(Table12[],MATCH(Table11[[#This Row],[Site ID]],Table12[[#Data],[Site ID]],0),MATCH(Table11[[#Headers],[Area]],Table12[#Headers],0))</f>
        <v>5</v>
      </c>
    </row>
    <row r="153" spans="2:14">
      <c r="B153" t="str">
        <f>INDEX(Table12[Site Name],MATCH('2024'!C153,Table12[Site ID],0),1)</f>
        <v>Campbell Road</v>
      </c>
      <c r="C153" s="135" t="s">
        <v>64</v>
      </c>
      <c r="D153" t="str">
        <f>Table13[[#This Row],[Site ID]]&amp;"-"&amp;Table13[[#This Row],[Site Name]]</f>
        <v>CR-Campbell Road</v>
      </c>
      <c r="E153" s="93" t="s">
        <v>890</v>
      </c>
      <c r="F153" t="s">
        <v>263</v>
      </c>
      <c r="G153" s="109">
        <v>45357</v>
      </c>
      <c r="H153" s="109">
        <v>45385</v>
      </c>
      <c r="I153" s="9">
        <v>672.31666666665114</v>
      </c>
      <c r="J153" s="9">
        <v>36.059433302759949</v>
      </c>
      <c r="K153" s="9">
        <v>18.820163519185776</v>
      </c>
      <c r="L153" s="9">
        <v>1.762</v>
      </c>
      <c r="N153" s="273">
        <f>INDEX(Table12[],MATCH(Table11[[#This Row],[Site ID]],Table12[[#Data],[Site ID]],0),MATCH(Table11[[#Headers],[Area]],Table12[#Headers],0))</f>
        <v>5</v>
      </c>
    </row>
    <row r="154" spans="2:14">
      <c r="B154" t="str">
        <f>INDEX(Table12[Site Name],MATCH('2024'!C154,Table12[Site ID],0),1)</f>
        <v>Southampton Road Analyser (A)</v>
      </c>
      <c r="C154" s="135" t="s">
        <v>135</v>
      </c>
      <c r="D154" t="str">
        <f>Table13[[#This Row],[Site ID]]&amp;"-"&amp;Table13[[#This Row],[Site Name]]</f>
        <v>SRAN(A)-Southampton Road Analyser (A)</v>
      </c>
      <c r="E154" s="93" t="s">
        <v>891</v>
      </c>
      <c r="F154" t="s">
        <v>263</v>
      </c>
      <c r="G154" s="109">
        <v>45357</v>
      </c>
      <c r="H154" s="109">
        <v>45385</v>
      </c>
      <c r="I154" s="9">
        <v>672.3666666666395</v>
      </c>
      <c r="J154" s="9">
        <v>35.217746765159326</v>
      </c>
      <c r="K154" s="9">
        <v>18.380869919185454</v>
      </c>
      <c r="L154" s="9">
        <v>1.7210000000000001</v>
      </c>
      <c r="N154" s="273">
        <f>INDEX(Table12[],MATCH(Table11[[#This Row],[Site ID]],Table12[[#Data],[Site ID]],0),MATCH(Table11[[#Headers],[Area]],Table12[#Headers],0))</f>
        <v>5</v>
      </c>
    </row>
    <row r="155" spans="2:14">
      <c r="B155" t="str">
        <f>INDEX(Table12[Site Name],MATCH('2024'!C155,Table12[Site ID],0),1)</f>
        <v>Southampton Road Analyser (B)</v>
      </c>
      <c r="C155" s="135" t="s">
        <v>138</v>
      </c>
      <c r="D155" t="str">
        <f>Table13[[#This Row],[Site ID]]&amp;"-"&amp;Table13[[#This Row],[Site Name]]</f>
        <v>SRAN(B)-Southampton Road Analyser (B)</v>
      </c>
      <c r="E155" s="93" t="s">
        <v>892</v>
      </c>
      <c r="F155" t="s">
        <v>263</v>
      </c>
      <c r="G155" s="109">
        <v>45357</v>
      </c>
      <c r="H155" s="109">
        <v>45385</v>
      </c>
      <c r="I155" s="9">
        <v>672.3666666666395</v>
      </c>
      <c r="J155" s="9">
        <v>33.08953894204685</v>
      </c>
      <c r="K155" s="9">
        <v>17.270114270379359</v>
      </c>
      <c r="L155" s="9">
        <v>1.617</v>
      </c>
      <c r="N155" s="273">
        <f>INDEX(Table12[],MATCH(Table11[[#This Row],[Site ID]],Table12[[#Data],[Site ID]],0),MATCH(Table11[[#Headers],[Area]],Table12[#Headers],0))</f>
        <v>5</v>
      </c>
    </row>
    <row r="156" spans="2:14">
      <c r="B156" t="str">
        <f>INDEX(Table12[Site Name],MATCH('2024'!C156,Table12[Site ID],0),1)</f>
        <v>Southampton Road Analyser (C)</v>
      </c>
      <c r="C156" s="135" t="s">
        <v>141</v>
      </c>
      <c r="D156" t="str">
        <f>Table13[[#This Row],[Site ID]]&amp;"-"&amp;Table13[[#This Row],[Site Name]]</f>
        <v>SRAN(C)-Southampton Road Analyser (C)</v>
      </c>
      <c r="E156" s="93" t="s">
        <v>893</v>
      </c>
      <c r="F156" t="s">
        <v>263</v>
      </c>
      <c r="G156" s="109">
        <v>45357</v>
      </c>
      <c r="H156" s="109">
        <v>45385</v>
      </c>
      <c r="I156" s="9">
        <v>672.3666666666395</v>
      </c>
      <c r="J156" s="9">
        <v>34.215033463885177</v>
      </c>
      <c r="K156" s="9">
        <v>17.857533123113349</v>
      </c>
      <c r="L156" s="9">
        <v>1.6719999999999999</v>
      </c>
      <c r="N156" s="273">
        <f>INDEX(Table12[],MATCH(Table11[[#This Row],[Site ID]],Table12[[#Data],[Site ID]],0),MATCH(Table11[[#Headers],[Area]],Table12[#Headers],0))</f>
        <v>5</v>
      </c>
    </row>
    <row r="157" spans="2:14">
      <c r="B157" t="str">
        <f>INDEX(Table12[Site Name],MATCH('2024'!C157,Table12[Site ID],0),1)</f>
        <v>Chestnut Avenue</v>
      </c>
      <c r="C157" s="135" t="s">
        <v>56</v>
      </c>
      <c r="D157" t="str">
        <f>Table13[[#This Row],[Site ID]]&amp;"-"&amp;Table13[[#This Row],[Site Name]]</f>
        <v>CA-Chestnut Avenue</v>
      </c>
      <c r="E157" s="93" t="s">
        <v>894</v>
      </c>
      <c r="F157" t="s">
        <v>263</v>
      </c>
      <c r="G157" s="109">
        <v>45357</v>
      </c>
      <c r="H157" s="109">
        <v>45385</v>
      </c>
      <c r="I157" s="9">
        <v>672.3833333333605</v>
      </c>
      <c r="J157" s="9">
        <v>24.494246337653625</v>
      </c>
      <c r="K157" s="9">
        <v>12.784053412136547</v>
      </c>
      <c r="L157" s="9">
        <v>1.1970000000000001</v>
      </c>
      <c r="N157" s="273">
        <f>INDEX(Table12[],MATCH(Table11[[#This Row],[Site ID]],Table12[[#Data],[Site ID]],0),MATCH(Table11[[#Headers],[Area]],Table12[#Headers],0))</f>
        <v>6</v>
      </c>
    </row>
    <row r="158" spans="2:14">
      <c r="B158" t="str">
        <f>INDEX(Table12[Site Name],MATCH('2024'!C158,Table12[Site ID],0),1)</f>
        <v>Southampton Road 1</v>
      </c>
      <c r="C158" s="135" t="s">
        <v>149</v>
      </c>
      <c r="D158" t="str">
        <f>Table13[[#This Row],[Site ID]]&amp;"-"&amp;Table13[[#This Row],[Site Name]]</f>
        <v>SR1-Southampton Road 1</v>
      </c>
      <c r="E158" s="93" t="s">
        <v>895</v>
      </c>
      <c r="F158" t="s">
        <v>263</v>
      </c>
      <c r="G158" s="109">
        <v>45357</v>
      </c>
      <c r="H158" s="109">
        <v>45385</v>
      </c>
      <c r="I158" s="9">
        <v>672.39999999990687</v>
      </c>
      <c r="J158" s="9">
        <v>42.111870910178347</v>
      </c>
      <c r="K158" s="9">
        <v>21.979055798631705</v>
      </c>
      <c r="L158" s="9">
        <v>2.0579999999999998</v>
      </c>
      <c r="N158" s="273">
        <f>INDEX(Table12[],MATCH(Table11[[#This Row],[Site ID]],Table12[[#Data],[Site ID]],0),MATCH(Table11[[#Headers],[Area]],Table12[#Headers],0))</f>
        <v>6</v>
      </c>
    </row>
    <row r="159" spans="2:14">
      <c r="B159" t="str">
        <f>INDEX(Table12[Site Name],MATCH('2024'!C159,Table12[Site ID],0),1)</f>
        <v>Southampton Road 2</v>
      </c>
      <c r="C159" s="135" t="s">
        <v>152</v>
      </c>
      <c r="D159" t="str">
        <f>Table13[[#This Row],[Site ID]]&amp;"-"&amp;Table13[[#This Row],[Site Name]]</f>
        <v>SR2-Southampton Road 2</v>
      </c>
      <c r="E159" s="93" t="s">
        <v>896</v>
      </c>
      <c r="F159" t="s">
        <v>263</v>
      </c>
      <c r="G159" s="109">
        <v>45357</v>
      </c>
      <c r="H159" s="109">
        <v>45385</v>
      </c>
      <c r="I159" s="9">
        <v>672.41666666662786</v>
      </c>
      <c r="J159" s="9">
        <v>39.143834923784638</v>
      </c>
      <c r="K159" s="9">
        <v>20.429976473791566</v>
      </c>
      <c r="L159" s="9">
        <v>1.913</v>
      </c>
      <c r="N159" s="273">
        <f>INDEX(Table12[],MATCH(Table11[[#This Row],[Site ID]],Table12[[#Data],[Site ID]],0),MATCH(Table11[[#Headers],[Area]],Table12[#Headers],0))</f>
        <v>6</v>
      </c>
    </row>
    <row r="160" spans="2:14">
      <c r="B160" t="str">
        <f>INDEX(Table12[Site Name],MATCH('2024'!C160,Table12[Site ID],0),1)</f>
        <v>The Point (A)</v>
      </c>
      <c r="C160" s="135" t="s">
        <v>156</v>
      </c>
      <c r="D160" t="str">
        <f>Table13[[#This Row],[Site ID]]&amp;"-"&amp;Table13[[#This Row],[Site Name]]</f>
        <v>TP(A)-The Point (A)</v>
      </c>
      <c r="E160" s="93" t="s">
        <v>897</v>
      </c>
      <c r="F160" t="s">
        <v>263</v>
      </c>
      <c r="G160" s="109">
        <v>45357</v>
      </c>
      <c r="H160" s="109">
        <v>45385</v>
      </c>
      <c r="I160" s="9">
        <v>672.39999999990687</v>
      </c>
      <c r="J160" s="9">
        <v>22.28368679357834</v>
      </c>
      <c r="K160" s="9">
        <v>11.630316698109782</v>
      </c>
      <c r="L160" s="9">
        <v>1.089</v>
      </c>
      <c r="N160" s="273">
        <f>INDEX(Table12[],MATCH(Table11[[#This Row],[Site ID]],Table12[[#Data],[Site ID]],0),MATCH(Table11[[#Headers],[Area]],Table12[#Headers],0))</f>
        <v>6</v>
      </c>
    </row>
    <row r="161" spans="2:14">
      <c r="B161" t="str">
        <f>INDEX(Table12[Site Name],MATCH('2024'!C161,Table12[Site ID],0),1)</f>
        <v>The Point (B)</v>
      </c>
      <c r="C161" s="135" t="s">
        <v>159</v>
      </c>
      <c r="D161" t="str">
        <f>Table13[[#This Row],[Site ID]]&amp;"-"&amp;Table13[[#This Row],[Site Name]]</f>
        <v>TP(B)-The Point (B)</v>
      </c>
      <c r="E161" s="93" t="s">
        <v>898</v>
      </c>
      <c r="F161" t="s">
        <v>263</v>
      </c>
      <c r="G161" s="109">
        <v>45357</v>
      </c>
      <c r="H161" s="109">
        <v>45385</v>
      </c>
      <c r="I161" s="9">
        <v>672.40000000008149</v>
      </c>
      <c r="J161" s="9">
        <v>23.920688578224347</v>
      </c>
      <c r="K161" s="9">
        <v>12.484701763165109</v>
      </c>
      <c r="L161" s="9">
        <v>1.169</v>
      </c>
      <c r="N161" s="273">
        <f>INDEX(Table12[],MATCH(Table11[[#This Row],[Site ID]],Table12[[#Data],[Site ID]],0),MATCH(Table11[[#Headers],[Area]],Table12[#Headers],0))</f>
        <v>6</v>
      </c>
    </row>
    <row r="162" spans="2:14">
      <c r="B162" t="str">
        <f>INDEX(Table12[Site Name],MATCH('2024'!C162,Table12[Site ID],0),1)</f>
        <v>The Point (C)</v>
      </c>
      <c r="C162" s="135" t="s">
        <v>162</v>
      </c>
      <c r="D162" t="str">
        <f>Table13[[#This Row],[Site ID]]&amp;"-"&amp;Table13[[#This Row],[Site Name]]</f>
        <v>TP(C)-The Point (C)</v>
      </c>
      <c r="E162" s="93" t="s">
        <v>899</v>
      </c>
      <c r="F162" t="s">
        <v>263</v>
      </c>
      <c r="G162" s="109">
        <v>45357</v>
      </c>
      <c r="H162" s="109">
        <v>45385</v>
      </c>
      <c r="I162" s="9">
        <v>672.40000000008149</v>
      </c>
      <c r="J162" s="9">
        <v>22.3041493158807</v>
      </c>
      <c r="K162" s="9">
        <v>11.64099651141999</v>
      </c>
      <c r="L162" s="9">
        <v>1.0900000000000001</v>
      </c>
      <c r="N162" s="273">
        <f>INDEX(Table12[],MATCH(Table11[[#This Row],[Site ID]],Table12[[#Data],[Site ID]],0),MATCH(Table11[[#Headers],[Area]],Table12[#Headers],0))</f>
        <v>6</v>
      </c>
    </row>
    <row r="163" spans="2:14">
      <c r="B163" t="str">
        <f>INDEX(Table12[Site Name],MATCH('2024'!C163,Table12[Site ID],0),1)</f>
        <v>leigh road/Pluto Road</v>
      </c>
      <c r="C163" s="135" t="s">
        <v>124</v>
      </c>
      <c r="D163" t="str">
        <f>Table13[[#This Row],[Site ID]]&amp;"-"&amp;Table13[[#This Row],[Site Name]]</f>
        <v>LRPR-leigh road/Pluto Road</v>
      </c>
      <c r="E163" s="93" t="s">
        <v>900</v>
      </c>
      <c r="F163" t="s">
        <v>263</v>
      </c>
      <c r="G163" s="109">
        <v>45357</v>
      </c>
      <c r="H163" s="109">
        <v>45385</v>
      </c>
      <c r="I163" s="9">
        <v>672.48333333333721</v>
      </c>
      <c r="J163" s="9">
        <v>24.920263699224122</v>
      </c>
      <c r="K163" s="9">
        <v>13.006400678091923</v>
      </c>
      <c r="L163" s="9">
        <v>1.218</v>
      </c>
      <c r="N163" s="273">
        <f>INDEX(Table12[],MATCH(Table11[[#This Row],[Site ID]],Table12[[#Data],[Site ID]],0),MATCH(Table11[[#Headers],[Area]],Table12[#Headers],0))</f>
        <v>6</v>
      </c>
    </row>
    <row r="164" spans="2:14">
      <c r="B164" t="str">
        <f>INDEX(Table12[Site Name],MATCH('2024'!C164,Table12[Site ID],0),1)</f>
        <v>Oxburgh Close</v>
      </c>
      <c r="C164" s="135" t="s">
        <v>143</v>
      </c>
      <c r="D164" t="str">
        <f>Table13[[#This Row],[Site ID]]&amp;"-"&amp;Table13[[#This Row],[Site Name]]</f>
        <v>OX-Oxburgh Close</v>
      </c>
      <c r="E164" s="93" t="s">
        <v>901</v>
      </c>
      <c r="F164" t="s">
        <v>263</v>
      </c>
      <c r="G164" s="109">
        <v>45357</v>
      </c>
      <c r="H164" s="109">
        <v>45385</v>
      </c>
      <c r="I164" s="9">
        <v>672.56666666676756</v>
      </c>
      <c r="J164" s="9">
        <v>15.506748277739657</v>
      </c>
      <c r="K164" s="9">
        <v>8.0932924205321797</v>
      </c>
      <c r="L164" s="9">
        <v>0.75800000000000001</v>
      </c>
      <c r="N164" s="273">
        <f>INDEX(Table12[],MATCH(Table11[[#This Row],[Site ID]],Table12[[#Data],[Site ID]],0),MATCH(Table11[[#Headers],[Area]],Table12[#Headers],0))</f>
        <v>6</v>
      </c>
    </row>
    <row r="165" spans="2:14">
      <c r="B165" t="str">
        <f>INDEX(Table12[Site Name],MATCH('2024'!C165,Table12[Site ID],0),1)</f>
        <v>Hadleigh Gardens</v>
      </c>
      <c r="C165" s="135" t="s">
        <v>95</v>
      </c>
      <c r="D165" t="str">
        <f>Table13[[#This Row],[Site ID]]&amp;"-"&amp;Table13[[#This Row],[Site Name]]</f>
        <v>HG-Hadleigh Gardens</v>
      </c>
      <c r="E165" s="93" t="s">
        <v>902</v>
      </c>
      <c r="F165" t="s">
        <v>263</v>
      </c>
      <c r="G165" s="109">
        <v>45357</v>
      </c>
      <c r="H165" s="109">
        <v>45385</v>
      </c>
      <c r="I165" s="9">
        <v>672.56666666676756</v>
      </c>
      <c r="J165" s="9">
        <v>16.140929275905791</v>
      </c>
      <c r="K165" s="9">
        <v>8.4242845907650263</v>
      </c>
      <c r="L165" s="9">
        <v>0.78900000000000003</v>
      </c>
      <c r="N165" s="273">
        <f>INDEX(Table12[],MATCH(Table11[[#This Row],[Site ID]],Table12[[#Data],[Site ID]],0),MATCH(Table11[[#Headers],[Area]],Table12[#Headers],0))</f>
        <v>6</v>
      </c>
    </row>
    <row r="166" spans="2:14">
      <c r="B166" t="str">
        <f>INDEX(Table12[Site Name],MATCH('2024'!C166,Table12[Site ID],0),1)</f>
        <v>Woodside Avenue</v>
      </c>
      <c r="C166" s="135" t="s">
        <v>175</v>
      </c>
      <c r="D166" t="str">
        <f>Table13[[#This Row],[Site ID]]&amp;"-"&amp;Table13[[#This Row],[Site Name]]</f>
        <v>WA-Woodside Avenue</v>
      </c>
      <c r="E166" s="93" t="s">
        <v>903</v>
      </c>
      <c r="F166" t="s">
        <v>263</v>
      </c>
      <c r="G166" s="109">
        <v>45357</v>
      </c>
      <c r="H166" s="109">
        <v>45385</v>
      </c>
      <c r="I166" s="9">
        <v>672.58333333331393</v>
      </c>
      <c r="J166" s="9">
        <v>29.642112749350378</v>
      </c>
      <c r="K166" s="9">
        <v>15.470831288805</v>
      </c>
      <c r="L166" s="9">
        <v>1.4490000000000001</v>
      </c>
      <c r="N166" s="273">
        <f>INDEX(Table12[],MATCH(Table11[[#This Row],[Site ID]],Table12[[#Data],[Site ID]],0),MATCH(Table11[[#Headers],[Area]],Table12[#Headers],0))</f>
        <v>6</v>
      </c>
    </row>
    <row r="167" spans="2:14">
      <c r="B167" t="str">
        <f>INDEX(Table12[Site Name],MATCH('2024'!C167,Table12[Site ID],0),1)</f>
        <v>Belmont Road</v>
      </c>
      <c r="C167" s="135" t="s">
        <v>42</v>
      </c>
      <c r="D167" t="str">
        <f>Table13[[#This Row],[Site ID]]&amp;"-"&amp;Table13[[#This Row],[Site Name]]</f>
        <v>BEL-Belmont Road</v>
      </c>
      <c r="E167" s="93" t="s">
        <v>904</v>
      </c>
      <c r="F167" t="s">
        <v>263</v>
      </c>
      <c r="G167" s="109">
        <v>45357</v>
      </c>
      <c r="H167" s="109">
        <v>45385</v>
      </c>
      <c r="I167" s="9">
        <v>672.5166666667792</v>
      </c>
      <c r="J167" s="9">
        <v>22.197985180041389</v>
      </c>
      <c r="K167" s="9">
        <v>11.585587254718888</v>
      </c>
      <c r="L167" s="9">
        <v>1.085</v>
      </c>
      <c r="N167" s="273">
        <f>INDEX(Table12[],MATCH(Table11[[#This Row],[Site ID]],Table12[[#Data],[Site ID]],0),MATCH(Table11[[#Headers],[Area]],Table12[#Headers],0))</f>
        <v>6</v>
      </c>
    </row>
    <row r="168" spans="2:14">
      <c r="B168" t="str">
        <f>INDEX(Table12[Site Name],MATCH('2024'!C168,Table12[Site ID],0),1)</f>
        <v>Leigh Road/J13</v>
      </c>
      <c r="C168" s="135" t="s">
        <v>120</v>
      </c>
      <c r="D168" t="str">
        <f>Table13[[#This Row],[Site ID]]&amp;"-"&amp;Table13[[#This Row],[Site Name]]</f>
        <v>LR13-Leigh Road/J13</v>
      </c>
      <c r="E168" s="93" t="s">
        <v>905</v>
      </c>
      <c r="F168" t="s">
        <v>263</v>
      </c>
      <c r="G168" s="109">
        <v>45357</v>
      </c>
      <c r="H168" s="109">
        <v>45385</v>
      </c>
      <c r="I168" s="9">
        <v>672.46666666679084</v>
      </c>
      <c r="J168" s="9">
        <v>42.312300981453475</v>
      </c>
      <c r="K168" s="9">
        <v>22.083664395330626</v>
      </c>
      <c r="L168" s="9">
        <v>2.0680000000000001</v>
      </c>
      <c r="N168" s="273">
        <f>INDEX(Table12[],MATCH(Table11[[#This Row],[Site ID]],Table12[[#Data],[Site ID]],0),MATCH(Table11[[#Headers],[Area]],Table12[#Headers],0))</f>
        <v>6</v>
      </c>
    </row>
    <row r="169" spans="2:14">
      <c r="B169" t="str">
        <f>INDEX(Table12[Site Name],MATCH('2024'!C169,Table12[Site ID],0),1)</f>
        <v>Steele Close (A)</v>
      </c>
      <c r="C169" s="135" t="s">
        <v>167</v>
      </c>
      <c r="D169" t="str">
        <f>Table13[[#This Row],[Site ID]]&amp;"-"&amp;Table13[[#This Row],[Site Name]]</f>
        <v>SC(A)-Steele Close (A)</v>
      </c>
      <c r="E169" s="93" t="s">
        <v>906</v>
      </c>
      <c r="F169" t="s">
        <v>263</v>
      </c>
      <c r="G169" s="109">
        <v>45357</v>
      </c>
      <c r="H169" s="109">
        <v>45385</v>
      </c>
      <c r="I169" s="9">
        <v>672.44999999989523</v>
      </c>
      <c r="J169" s="9">
        <v>24.205363967585004</v>
      </c>
      <c r="K169" s="9">
        <v>12.633279732560023</v>
      </c>
      <c r="L169" s="9">
        <v>1.1830000000000001</v>
      </c>
      <c r="N169" s="273">
        <f>INDEX(Table12[],MATCH(Table11[[#This Row],[Site ID]],Table12[[#Data],[Site ID]],0),MATCH(Table11[[#Headers],[Area]],Table12[#Headers],0))</f>
        <v>6</v>
      </c>
    </row>
    <row r="170" spans="2:14">
      <c r="B170" t="str">
        <f>INDEX(Table12[Site Name],MATCH('2024'!C170,Table12[Site ID],0),1)</f>
        <v>Steele Close (B)</v>
      </c>
      <c r="C170" s="135" t="s">
        <v>170</v>
      </c>
      <c r="D170" t="str">
        <f>Table13[[#This Row],[Site ID]]&amp;"-"&amp;Table13[[#This Row],[Site Name]]</f>
        <v>SC(B)-Steele Close (B)</v>
      </c>
      <c r="E170" s="93" t="s">
        <v>907</v>
      </c>
      <c r="F170" t="s">
        <v>263</v>
      </c>
      <c r="G170" s="109">
        <v>45357</v>
      </c>
      <c r="H170" s="109">
        <v>45385</v>
      </c>
      <c r="I170" s="9">
        <v>672.45000000006985</v>
      </c>
      <c r="J170" s="9">
        <v>24.941959997023211</v>
      </c>
      <c r="K170" s="9">
        <v>13.017724424333618</v>
      </c>
      <c r="L170" s="9">
        <v>1.2190000000000001</v>
      </c>
      <c r="N170" s="273">
        <f>INDEX(Table12[],MATCH(Table11[[#This Row],[Site ID]],Table12[[#Data],[Site ID]],0),MATCH(Table11[[#Headers],[Area]],Table12[#Headers],0))</f>
        <v>6</v>
      </c>
    </row>
    <row r="171" spans="2:14">
      <c r="B171" t="str">
        <f>INDEX(Table12[Site Name],MATCH('2024'!C171,Table12[Site ID],0),1)</f>
        <v>Steele Close (C)</v>
      </c>
      <c r="C171" s="135" t="s">
        <v>173</v>
      </c>
      <c r="D171" t="str">
        <f>Table13[[#This Row],[Site ID]]&amp;"-"&amp;Table13[[#This Row],[Site Name]]</f>
        <v>SC(C)-Steele Close (C)</v>
      </c>
      <c r="E171" s="93" t="s">
        <v>908</v>
      </c>
      <c r="F171" t="s">
        <v>263</v>
      </c>
      <c r="G171" s="109">
        <v>45357</v>
      </c>
      <c r="H171" s="109">
        <v>45385</v>
      </c>
      <c r="I171" s="9">
        <v>672.45000000006985</v>
      </c>
      <c r="J171" s="9">
        <v>24.839654992933696</v>
      </c>
      <c r="K171" s="9">
        <v>12.964329328253495</v>
      </c>
      <c r="L171" s="9">
        <v>1.214</v>
      </c>
      <c r="N171" s="273">
        <f>INDEX(Table12[],MATCH(Table11[[#This Row],[Site ID]],Table12[[#Data],[Site ID]],0),MATCH(Table11[[#Headers],[Area]],Table12[#Headers],0))</f>
        <v>7</v>
      </c>
    </row>
    <row r="172" spans="2:14">
      <c r="B172" t="str">
        <f>INDEX(Table12[Site Name],MATCH('2024'!C172,Table12[Site ID],0),1)</f>
        <v>Medina Close</v>
      </c>
      <c r="C172" s="135" t="s">
        <v>127</v>
      </c>
      <c r="D172" t="str">
        <f>Table13[[#This Row],[Site ID]]&amp;"-"&amp;Table13[[#This Row],[Site Name]]</f>
        <v>MC-Medina Close</v>
      </c>
      <c r="E172" s="93" t="s">
        <v>909</v>
      </c>
      <c r="F172" t="s">
        <v>263</v>
      </c>
      <c r="G172" s="109">
        <v>45357</v>
      </c>
      <c r="H172" s="109">
        <v>45385</v>
      </c>
      <c r="I172" s="9">
        <v>672.48333333333721</v>
      </c>
      <c r="J172" s="9">
        <v>24.715663833056439</v>
      </c>
      <c r="K172" s="9">
        <v>12.899615779257015</v>
      </c>
      <c r="L172" s="9">
        <v>1.208</v>
      </c>
      <c r="N172" s="273">
        <f>INDEX(Table12[],MATCH(Table11[[#This Row],[Site ID]],Table12[[#Data],[Site ID]],0),MATCH(Table11[[#Headers],[Area]],Table12[#Headers],0))</f>
        <v>7</v>
      </c>
    </row>
    <row r="173" spans="2:14">
      <c r="B173" t="str">
        <f>INDEX(Table12[Site Name],MATCH('2024'!C173,Table12[Site ID],0),1)</f>
        <v>Porteous Crescent (A)</v>
      </c>
      <c r="C173" s="135" t="s">
        <v>154</v>
      </c>
      <c r="D173" t="str">
        <f>Table13[[#This Row],[Site ID]]&amp;"-"&amp;Table13[[#This Row],[Site Name]]</f>
        <v>PC(A)-Porteous Crescent (A)</v>
      </c>
      <c r="E173" s="93" t="s">
        <v>910</v>
      </c>
      <c r="F173" t="s">
        <v>263</v>
      </c>
      <c r="G173" s="109">
        <v>45357</v>
      </c>
      <c r="H173" s="109">
        <v>45385</v>
      </c>
      <c r="I173" s="9">
        <v>672.50000000005821</v>
      </c>
      <c r="J173" s="9">
        <v>22.198535315983207</v>
      </c>
      <c r="K173" s="9">
        <v>11.585874382037165</v>
      </c>
      <c r="L173" s="9">
        <v>1.085</v>
      </c>
      <c r="N173" s="273">
        <f>INDEX(Table12[],MATCH(Table11[[#This Row],[Site ID]],Table12[[#Data],[Site ID]],0),MATCH(Table11[[#Headers],[Area]],Table12[#Headers],0))</f>
        <v>8</v>
      </c>
    </row>
    <row r="174" spans="2:14">
      <c r="B174" t="str">
        <f>INDEX(Table12[Site Name],MATCH('2024'!C174,Table12[Site ID],0),1)</f>
        <v>Nuffield Hospital</v>
      </c>
      <c r="C174" s="135" t="s">
        <v>133</v>
      </c>
      <c r="D174" t="str">
        <f>Table13[[#This Row],[Site ID]]&amp;"-"&amp;Table13[[#This Row],[Site Name]]</f>
        <v>NH-Nuffield Hospital</v>
      </c>
      <c r="E174" s="93" t="s">
        <v>911</v>
      </c>
      <c r="F174" t="s">
        <v>263</v>
      </c>
      <c r="G174" s="109">
        <v>45357</v>
      </c>
      <c r="H174" s="109">
        <v>45385</v>
      </c>
      <c r="I174" s="9">
        <v>672.48333333333721</v>
      </c>
      <c r="J174" s="9">
        <v>17.145468784852063</v>
      </c>
      <c r="K174" s="9">
        <v>8.9485745223653783</v>
      </c>
      <c r="L174" s="9">
        <v>0.83799999999999997</v>
      </c>
      <c r="N174" s="273">
        <f>INDEX(Table12[],MATCH(Table11[[#This Row],[Site ID]],Table12[[#Data],[Site ID]],0),MATCH(Table11[[#Headers],[Area]],Table12[#Headers],0))</f>
        <v>8</v>
      </c>
    </row>
    <row r="175" spans="2:14">
      <c r="B175" t="str">
        <f>INDEX(Table12[Site Name],MATCH('2024'!C175,Table12[Site ID],0),1)</f>
        <v>Ashdown Road</v>
      </c>
      <c r="C175" s="135" t="s">
        <v>30</v>
      </c>
      <c r="D175" t="str">
        <f>Table13[[#This Row],[Site ID]]&amp;"-"&amp;Table13[[#This Row],[Site Name]]</f>
        <v>AR-Ashdown Road</v>
      </c>
      <c r="E175" s="93" t="s">
        <v>912</v>
      </c>
      <c r="F175" t="s">
        <v>263</v>
      </c>
      <c r="G175" s="109">
        <v>45357</v>
      </c>
      <c r="H175" s="109">
        <v>45385</v>
      </c>
      <c r="I175" s="9">
        <v>672.46666666661622</v>
      </c>
      <c r="J175" s="9">
        <v>8.3274209378414099</v>
      </c>
      <c r="K175" s="9">
        <v>4.3462530990821557</v>
      </c>
      <c r="L175" s="9">
        <v>0.40699999999999997</v>
      </c>
      <c r="N175" s="273">
        <f>INDEX(Table12[],MATCH(Table11[[#This Row],[Site ID]],Table12[[#Data],[Site ID]],0),MATCH(Table11[[#Headers],[Area]],Table12[#Headers],0))</f>
        <v>8</v>
      </c>
    </row>
    <row r="176" spans="2:14">
      <c r="B176" t="str">
        <f>INDEX(Table12[Site Name],MATCH('2024'!C176,Table12[Site ID],0),1)</f>
        <v>Chestnut Close</v>
      </c>
      <c r="C176" s="135" t="s">
        <v>60</v>
      </c>
      <c r="D176" t="str">
        <f>Table13[[#This Row],[Site ID]]&amp;"-"&amp;Table13[[#This Row],[Site Name]]</f>
        <v>CC-Chestnut Close</v>
      </c>
      <c r="E176" s="93" t="s">
        <v>913</v>
      </c>
      <c r="F176" t="s">
        <v>263</v>
      </c>
      <c r="G176" s="109">
        <v>45357</v>
      </c>
      <c r="H176" s="109">
        <v>45385</v>
      </c>
      <c r="I176" s="9">
        <v>672.51666666660458</v>
      </c>
      <c r="J176" s="9">
        <v>24.264341404180573</v>
      </c>
      <c r="K176" s="9">
        <v>12.664061275668358</v>
      </c>
      <c r="L176" s="9">
        <v>1.1859999999999999</v>
      </c>
      <c r="N176" s="273">
        <f>INDEX(Table12[],MATCH(Table11[[#This Row],[Site ID]],Table12[[#Data],[Site ID]],0),MATCH(Table11[[#Headers],[Area]],Table12[#Headers],0))</f>
        <v>8</v>
      </c>
    </row>
    <row r="177" spans="2:14">
      <c r="B177" t="str">
        <f>INDEX(Table12[Site Name],MATCH('2024'!C177,Table12[Site ID],0),1)</f>
        <v>Sparrow Square</v>
      </c>
      <c r="C177" s="135" t="s">
        <v>188</v>
      </c>
      <c r="D177" t="str">
        <f>Table13[[#This Row],[Site ID]]&amp;"-"&amp;Table13[[#This Row],[Site Name]]</f>
        <v>SSQ-Sparrow Square</v>
      </c>
      <c r="E177" s="93" t="s">
        <v>914</v>
      </c>
      <c r="F177" t="s">
        <v>263</v>
      </c>
      <c r="G177" s="109">
        <v>45357</v>
      </c>
      <c r="H177" s="109">
        <v>45385</v>
      </c>
      <c r="I177" s="9">
        <v>672.48333333316259</v>
      </c>
      <c r="J177" s="9">
        <v>17.636508463659091</v>
      </c>
      <c r="K177" s="9">
        <v>9.2048582795715514</v>
      </c>
      <c r="L177" s="9">
        <v>0.86199999999999999</v>
      </c>
      <c r="N177" s="273">
        <f>INDEX(Table12[],MATCH(Table11[[#This Row],[Site ID]],Table12[[#Data],[Site ID]],0),MATCH(Table11[[#Headers],[Area]],Table12[#Headers],0))</f>
        <v>1</v>
      </c>
    </row>
    <row r="178" spans="2:14">
      <c r="B178" t="str">
        <f>INDEX(Table12[Site Name],MATCH('2024'!C178,Table12[Site ID],0),1)</f>
        <v>Dove Dale</v>
      </c>
      <c r="C178" s="135" t="s">
        <v>76</v>
      </c>
      <c r="D178" t="str">
        <f>Table13[[#This Row],[Site ID]]&amp;"-"&amp;Table13[[#This Row],[Site Name]]</f>
        <v>DD (A)-Dove Dale</v>
      </c>
      <c r="E178" s="93" t="s">
        <v>915</v>
      </c>
      <c r="F178" t="s">
        <v>263</v>
      </c>
      <c r="G178" s="109">
        <v>45357</v>
      </c>
      <c r="H178" s="109">
        <v>45385</v>
      </c>
      <c r="I178" s="9">
        <v>672.49999999988358</v>
      </c>
      <c r="J178" s="9">
        <v>21.257399256509252</v>
      </c>
      <c r="K178" s="9">
        <v>11.094676021142616</v>
      </c>
      <c r="L178" s="9">
        <v>1.0389999999999999</v>
      </c>
      <c r="N178" s="273">
        <f>INDEX(Table12[],MATCH(Table11[[#This Row],[Site ID]],Table12[[#Data],[Site ID]],0),MATCH(Table11[[#Headers],[Area]],Table12[#Headers],0))</f>
        <v>1</v>
      </c>
    </row>
    <row r="179" spans="2:14">
      <c r="B179" t="str">
        <f>INDEX(Table12[Site Name],MATCH('2024'!C179,Table12[Site ID],0),1)</f>
        <v>Passfield Avenue</v>
      </c>
      <c r="C179" s="135" t="s">
        <v>146</v>
      </c>
      <c r="D179" t="str">
        <f>Table13[[#This Row],[Site ID]]&amp;"-"&amp;Table13[[#This Row],[Site Name]]</f>
        <v>PA-Passfield Avenue</v>
      </c>
      <c r="E179" s="93" t="s">
        <v>916</v>
      </c>
      <c r="F179" t="s">
        <v>263</v>
      </c>
      <c r="G179" s="109">
        <v>45357</v>
      </c>
      <c r="H179" s="109">
        <v>45385</v>
      </c>
      <c r="I179" s="9">
        <v>672.49999999988358</v>
      </c>
      <c r="J179" s="9">
        <v>22.423589591081949</v>
      </c>
      <c r="K179" s="9">
        <v>11.703334859646112</v>
      </c>
      <c r="L179" s="9">
        <v>1.0960000000000001</v>
      </c>
      <c r="N179" s="273">
        <f>INDEX(Table12[],MATCH(Table11[[#This Row],[Site ID]],Table12[[#Data],[Site ID]],0),MATCH(Table11[[#Headers],[Area]],Table12[#Headers],0))</f>
        <v>1</v>
      </c>
    </row>
    <row r="180" spans="2:14">
      <c r="B180" t="str">
        <f>INDEX(Table12[Site Name],MATCH('2024'!C180,Table12[Site ID],0),1)</f>
        <v>High Street Botley 2 (A)</v>
      </c>
      <c r="C180" s="135" t="s">
        <v>24</v>
      </c>
      <c r="D180" t="str">
        <f>Table13[[#This Row],[Site ID]]&amp;"-"&amp;Table13[[#This Row],[Site Name]]</f>
        <v>HSB2A-High Street Botley 2 (A)</v>
      </c>
      <c r="E180" s="93">
        <v>2426507</v>
      </c>
      <c r="F180" t="s">
        <v>320</v>
      </c>
      <c r="G180" s="109">
        <v>45385</v>
      </c>
      <c r="H180" s="109">
        <v>45413</v>
      </c>
      <c r="I180" s="9">
        <v>672.91666666668607</v>
      </c>
      <c r="J180" s="9">
        <v>21.142002724457594</v>
      </c>
      <c r="K180" s="9">
        <v>11.034448186042587</v>
      </c>
      <c r="L180" s="9">
        <v>1.034</v>
      </c>
      <c r="N180" s="273">
        <f>INDEX(Table12[],MATCH(Table11[[#This Row],[Site ID]],Table12[[#Data],[Site ID]],0),MATCH(Table11[[#Headers],[Area]],Table12[#Headers],0))</f>
        <v>1</v>
      </c>
    </row>
    <row r="181" spans="2:14">
      <c r="B181" t="str">
        <f>INDEX(Table12[Site Name],MATCH('2024'!C181,Table12[Site ID],0),1)</f>
        <v>Kings Copse Avenue</v>
      </c>
      <c r="C181" s="135" t="s">
        <v>28</v>
      </c>
      <c r="D181" t="str">
        <f>Table13[[#This Row],[Site ID]]&amp;"-"&amp;Table13[[#This Row],[Site Name]]</f>
        <v>KCA-Kings Copse Avenue</v>
      </c>
      <c r="E181" s="93" t="s">
        <v>917</v>
      </c>
      <c r="F181" t="s">
        <v>320</v>
      </c>
      <c r="G181" s="109">
        <v>45385</v>
      </c>
      <c r="H181" s="109">
        <v>45413</v>
      </c>
      <c r="I181" s="9">
        <v>672.91666666668607</v>
      </c>
      <c r="J181" s="9">
        <v>25.497173498451279</v>
      </c>
      <c r="K181" s="9">
        <v>13.307501825914029</v>
      </c>
      <c r="L181" s="9">
        <v>1.2470000000000001</v>
      </c>
      <c r="N181" s="273">
        <f>INDEX(Table12[],MATCH(Table11[[#This Row],[Site ID]],Table12[[#Data],[Site ID]],0),MATCH(Table11[[#Headers],[Area]],Table12[#Headers],0))</f>
        <v>1</v>
      </c>
    </row>
    <row r="182" spans="2:14">
      <c r="B182" t="str">
        <f>INDEX(Table12[Site Name],MATCH('2024'!C182,Table12[Site ID],0),1)</f>
        <v>Grange Road</v>
      </c>
      <c r="C182" s="135" t="s">
        <v>32</v>
      </c>
      <c r="D182" t="str">
        <f>Table13[[#This Row],[Site ID]]&amp;"-"&amp;Table13[[#This Row],[Site Name]]</f>
        <v>GR-Grange Road</v>
      </c>
      <c r="E182" s="93" t="s">
        <v>918</v>
      </c>
      <c r="F182" t="s">
        <v>320</v>
      </c>
      <c r="G182" s="109">
        <v>45385</v>
      </c>
      <c r="H182" s="109">
        <v>45413</v>
      </c>
      <c r="I182" s="9">
        <v>672.95000000012806</v>
      </c>
      <c r="J182" s="9">
        <v>25.066548777764751</v>
      </c>
      <c r="K182" s="9">
        <v>13.08274988401083</v>
      </c>
      <c r="L182" s="9">
        <v>1.226</v>
      </c>
      <c r="N182" s="273">
        <f>INDEX(Table12[],MATCH(Table11[[#This Row],[Site ID]],Table12[[#Data],[Site ID]],0),MATCH(Table11[[#Headers],[Area]],Table12[#Headers],0))</f>
        <v>1</v>
      </c>
    </row>
    <row r="183" spans="2:14">
      <c r="B183" t="str">
        <f>INDEX(Table12[Site Name],MATCH('2024'!C183,Table12[Site ID],0),1)</f>
        <v>Pavilion Road</v>
      </c>
      <c r="C183" s="135" t="s">
        <v>36</v>
      </c>
      <c r="D183" t="str">
        <f>Table13[[#This Row],[Site ID]]&amp;"-"&amp;Table13[[#This Row],[Site Name]]</f>
        <v>PAV-Pavilion Road</v>
      </c>
      <c r="E183" s="93" t="s">
        <v>919</v>
      </c>
      <c r="F183" t="s">
        <v>320</v>
      </c>
      <c r="G183" s="109">
        <v>45385</v>
      </c>
      <c r="H183" s="109">
        <v>45413</v>
      </c>
      <c r="I183" s="9">
        <v>672.98333333339542</v>
      </c>
      <c r="J183" s="9">
        <v>13.023328462813629</v>
      </c>
      <c r="K183" s="9">
        <v>6.7971442916563829</v>
      </c>
      <c r="L183" s="9">
        <v>0.63700000000000001</v>
      </c>
      <c r="N183" s="273">
        <f>INDEX(Table12[],MATCH(Table11[[#This Row],[Site ID]],Table12[[#Data],[Site ID]],0),MATCH(Table11[[#Headers],[Area]],Table12[#Headers],0))</f>
        <v>1</v>
      </c>
    </row>
    <row r="184" spans="2:14">
      <c r="B184" t="str">
        <f>INDEX(Table12[Site Name],MATCH('2024'!C184,Table12[Site ID],0),1)</f>
        <v>Winchester Street Railway Bridge</v>
      </c>
      <c r="C184" s="135" t="s">
        <v>40</v>
      </c>
      <c r="D184" t="str">
        <f>Table13[[#This Row],[Site ID]]&amp;"-"&amp;Table13[[#This Row],[Site Name]]</f>
        <v>WSRB-Winchester Street Railway Bridge</v>
      </c>
      <c r="E184" s="93" t="s">
        <v>920</v>
      </c>
      <c r="F184" t="s">
        <v>320</v>
      </c>
      <c r="G184" s="109">
        <v>45385</v>
      </c>
      <c r="H184" s="109">
        <v>45413</v>
      </c>
      <c r="I184" s="9">
        <v>672.83333333343035</v>
      </c>
      <c r="J184" s="9">
        <v>11.226689621004081</v>
      </c>
      <c r="K184" s="9">
        <v>5.8594413470793745</v>
      </c>
      <c r="L184" s="9">
        <v>0.54900000000000004</v>
      </c>
      <c r="M184" t="s">
        <v>921</v>
      </c>
      <c r="N184" s="273">
        <f>INDEX(Table12[],MATCH(Table11[[#This Row],[Site ID]],Table12[[#Data],[Site ID]],0),MATCH(Table11[[#Headers],[Area]],Table12[#Headers],0))</f>
        <v>2</v>
      </c>
    </row>
    <row r="185" spans="2:14">
      <c r="B185" t="str">
        <f>INDEX(Table12[Site Name],MATCH('2024'!C185,Table12[Site ID],0),1)</f>
        <v>Upper Northam Close</v>
      </c>
      <c r="C185" s="135" t="s">
        <v>44</v>
      </c>
      <c r="D185" t="str">
        <f>Table13[[#This Row],[Site ID]]&amp;"-"&amp;Table13[[#This Row],[Site Name]]</f>
        <v>UNC-Upper Northam Close</v>
      </c>
      <c r="E185" s="93" t="s">
        <v>922</v>
      </c>
      <c r="F185" t="s">
        <v>320</v>
      </c>
      <c r="G185" s="109">
        <v>45385</v>
      </c>
      <c r="H185" s="109">
        <v>45413</v>
      </c>
      <c r="I185" s="9">
        <v>672.99999999994179</v>
      </c>
      <c r="J185" s="9">
        <v>16.457644873701277</v>
      </c>
      <c r="K185" s="9">
        <v>8.5895850071509798</v>
      </c>
      <c r="L185" s="9">
        <v>0.80500000000000005</v>
      </c>
      <c r="N185" s="273">
        <f>INDEX(Table12[],MATCH(Table11[[#This Row],[Site ID]],Table12[[#Data],[Site ID]],0),MATCH(Table11[[#Headers],[Area]],Table12[#Headers],0))</f>
        <v>2</v>
      </c>
    </row>
    <row r="186" spans="2:14">
      <c r="B186" t="str">
        <f>INDEX(Table12[Site Name],MATCH('2024'!C186,Table12[Site ID],0),1)</f>
        <v>Bridge Road</v>
      </c>
      <c r="C186" s="135" t="s">
        <v>34</v>
      </c>
      <c r="D186" t="str">
        <f>Table13[[#This Row],[Site ID]]&amp;"-"&amp;Table13[[#This Row],[Site Name]]</f>
        <v>BDG-Bridge Road</v>
      </c>
      <c r="E186" s="93" t="s">
        <v>923</v>
      </c>
      <c r="F186" t="s">
        <v>320</v>
      </c>
      <c r="G186" s="109">
        <v>45385</v>
      </c>
      <c r="H186" s="109">
        <v>45413</v>
      </c>
      <c r="I186" s="9">
        <v>673.1166666666395</v>
      </c>
      <c r="J186" s="9">
        <v>19.480021293981522</v>
      </c>
      <c r="K186" s="9">
        <v>10.167025727547768</v>
      </c>
      <c r="L186" s="9">
        <v>0.95299999999999996</v>
      </c>
      <c r="N186" s="273">
        <f>INDEX(Table12[],MATCH(Table11[[#This Row],[Site ID]],Table12[[#Data],[Site ID]],0),MATCH(Table11[[#Headers],[Area]],Table12[#Headers],0))</f>
        <v>2</v>
      </c>
    </row>
    <row r="187" spans="2:14">
      <c r="B187" t="str">
        <f>INDEX(Table12[Site Name],MATCH('2024'!C187,Table12[Site ID],0),1)</f>
        <v>Bridge Road 2</v>
      </c>
      <c r="C187" s="135" t="s">
        <v>38</v>
      </c>
      <c r="D187" t="str">
        <f>Table13[[#This Row],[Site ID]]&amp;"-"&amp;Table13[[#This Row],[Site Name]]</f>
        <v>BDG2-Bridge Road 2</v>
      </c>
      <c r="E187" s="93" t="s">
        <v>924</v>
      </c>
      <c r="F187" t="s">
        <v>320</v>
      </c>
      <c r="G187" s="109">
        <v>45385</v>
      </c>
      <c r="H187" s="109">
        <v>45413</v>
      </c>
      <c r="I187" s="9">
        <v>673.1333333333605</v>
      </c>
      <c r="J187" s="9">
        <v>30.558143507971433</v>
      </c>
      <c r="K187" s="9">
        <v>15.948926674306595</v>
      </c>
      <c r="L187" s="9">
        <v>1.4950000000000001</v>
      </c>
      <c r="N187" s="273">
        <f>INDEX(Table12[],MATCH(Table11[[#This Row],[Site ID]],Table12[[#Data],[Site ID]],0),MATCH(Table11[[#Headers],[Area]],Table12[#Headers],0))</f>
        <v>2</v>
      </c>
    </row>
    <row r="188" spans="2:14">
      <c r="B188" t="str">
        <f>INDEX(Table12[Site Name],MATCH('2024'!C188,Table12[Site ID],0),1)</f>
        <v>Oakhill 2 (Bridge)</v>
      </c>
      <c r="C188" s="135" t="s">
        <v>54</v>
      </c>
      <c r="D188" t="str">
        <f>Table13[[#This Row],[Site ID]]&amp;"-"&amp;Table13[[#This Row],[Site Name]]</f>
        <v>OH2-Oakhill 2 (Bridge)</v>
      </c>
      <c r="E188" s="93" t="s">
        <v>925</v>
      </c>
      <c r="F188" t="s">
        <v>320</v>
      </c>
      <c r="G188" s="109">
        <v>45385</v>
      </c>
      <c r="H188" s="109">
        <v>45413</v>
      </c>
      <c r="I188" s="9">
        <v>673.1166666666395</v>
      </c>
      <c r="J188" s="9">
        <v>42.762019461709706</v>
      </c>
      <c r="K188" s="9">
        <v>22.318381764984188</v>
      </c>
      <c r="L188" s="9">
        <v>2.0920000000000001</v>
      </c>
      <c r="N188" s="273">
        <f>INDEX(Table12[],MATCH(Table11[[#This Row],[Site ID]],Table12[[#Data],[Site ID]],0),MATCH(Table11[[#Headers],[Area]],Table12[#Headers],0))</f>
        <v>2</v>
      </c>
    </row>
    <row r="189" spans="2:14">
      <c r="B189" t="str">
        <f>INDEX(Table12[Site Name],MATCH('2024'!C189,Table12[Site ID],0),1)</f>
        <v>Oakhill (Prov)</v>
      </c>
      <c r="C189" s="135" t="s">
        <v>58</v>
      </c>
      <c r="D189" t="str">
        <f>Table13[[#This Row],[Site ID]]&amp;"-"&amp;Table13[[#This Row],[Site Name]]</f>
        <v>OH-Oakhill (Prov)</v>
      </c>
      <c r="E189" s="93" t="s">
        <v>926</v>
      </c>
      <c r="F189" t="s">
        <v>320</v>
      </c>
      <c r="G189" s="109">
        <v>45385</v>
      </c>
      <c r="H189" s="109">
        <v>45413</v>
      </c>
      <c r="I189" s="9">
        <v>673.1166666666395</v>
      </c>
      <c r="J189" s="9">
        <v>28.106011835492751</v>
      </c>
      <c r="K189" s="9">
        <v>14.669108473639223</v>
      </c>
      <c r="L189" s="9">
        <v>1.375</v>
      </c>
      <c r="N189" s="273">
        <f>INDEX(Table12[],MATCH(Table11[[#This Row],[Site ID]],Table12[[#Data],[Site ID]],0),MATCH(Table11[[#Headers],[Area]],Table12[#Headers],0))</f>
        <v>2</v>
      </c>
    </row>
    <row r="190" spans="2:14">
      <c r="B190" t="str">
        <f>INDEX(Table12[Site Name],MATCH('2024'!C190,Table12[Site ID],0),1)</f>
        <v>Providence Hill 2</v>
      </c>
      <c r="C190" s="135" t="s">
        <v>62</v>
      </c>
      <c r="D190" t="str">
        <f>Table13[[#This Row],[Site ID]]&amp;"-"&amp;Table13[[#This Row],[Site Name]]</f>
        <v>PH2-Providence Hill 2</v>
      </c>
      <c r="E190" s="93">
        <v>2426517</v>
      </c>
      <c r="F190" t="s">
        <v>320</v>
      </c>
      <c r="G190" s="109">
        <v>45385</v>
      </c>
      <c r="H190" s="109">
        <v>45413</v>
      </c>
      <c r="I190" s="9">
        <v>673.18333333334886</v>
      </c>
      <c r="J190" s="9">
        <v>19.702917976776551</v>
      </c>
      <c r="K190" s="9">
        <v>10.283360113140162</v>
      </c>
      <c r="L190" s="9">
        <v>0.96399999999999997</v>
      </c>
      <c r="M190" t="s">
        <v>927</v>
      </c>
      <c r="N190" s="273">
        <f>INDEX(Table12[],MATCH(Table11[[#This Row],[Site ID]],Table12[[#Data],[Site ID]],0),MATCH(Table11[[#Headers],[Area]],Table12[#Headers],0))</f>
        <v>2</v>
      </c>
    </row>
    <row r="191" spans="2:14">
      <c r="B191" t="str">
        <f>INDEX(Table12[Site Name],MATCH('2024'!C191,Table12[Site ID],0),1)</f>
        <v>Providence Hill 1</v>
      </c>
      <c r="C191" s="135" t="s">
        <v>66</v>
      </c>
      <c r="D191" t="str">
        <f>Table13[[#This Row],[Site ID]]&amp;"-"&amp;Table13[[#This Row],[Site Name]]</f>
        <v>PH1-Providence Hill 1</v>
      </c>
      <c r="E191" s="93" t="s">
        <v>928</v>
      </c>
      <c r="F191" t="s">
        <v>320</v>
      </c>
      <c r="G191" s="109">
        <v>45385</v>
      </c>
      <c r="H191" s="109">
        <v>45413</v>
      </c>
      <c r="I191" s="9">
        <v>673.16666666662786</v>
      </c>
      <c r="J191" s="9">
        <v>22.013037385492726</v>
      </c>
      <c r="K191" s="9">
        <v>11.489059178232113</v>
      </c>
      <c r="L191" s="9">
        <v>1.077</v>
      </c>
      <c r="N191" s="273">
        <f>INDEX(Table12[],MATCH(Table11[[#This Row],[Site ID]],Table12[[#Data],[Site ID]],0),MATCH(Table11[[#Headers],[Area]],Table12[#Headers],0))</f>
        <v>2</v>
      </c>
    </row>
    <row r="192" spans="2:14">
      <c r="B192" t="str">
        <f>INDEX(Table12[Site Name],MATCH('2024'!C192,Table12[Site ID],0),1)</f>
        <v>Providence Hill 3</v>
      </c>
      <c r="C192" s="135" t="s">
        <v>70</v>
      </c>
      <c r="D192" t="str">
        <f>Table13[[#This Row],[Site ID]]&amp;"-"&amp;Table13[[#This Row],[Site Name]]</f>
        <v>PH3-Providence Hill 3</v>
      </c>
      <c r="E192" s="93" t="s">
        <v>929</v>
      </c>
      <c r="F192" t="s">
        <v>320</v>
      </c>
      <c r="G192" s="109">
        <v>45385</v>
      </c>
      <c r="H192" s="109">
        <v>45413</v>
      </c>
      <c r="I192" s="9">
        <v>673.16666666680248</v>
      </c>
      <c r="J192" s="9">
        <v>21.420300074271491</v>
      </c>
      <c r="K192" s="9">
        <v>11.179697324776352</v>
      </c>
      <c r="L192" s="9">
        <v>1.048</v>
      </c>
      <c r="N192" s="273">
        <f>INDEX(Table12[],MATCH(Table11[[#This Row],[Site ID]],Table12[[#Data],[Site ID]],0),MATCH(Table11[[#Headers],[Area]],Table12[#Headers],0))</f>
        <v>2</v>
      </c>
    </row>
    <row r="193" spans="2:14">
      <c r="B193" t="str">
        <f>INDEX(Table12[Site Name],MATCH('2024'!C193,Table12[Site ID],0),1)</f>
        <v>Hamble Lane 2 (Tesco)</v>
      </c>
      <c r="C193" s="135" t="s">
        <v>74</v>
      </c>
      <c r="D193" t="str">
        <f>Table13[[#This Row],[Site ID]]&amp;"-"&amp;Table13[[#This Row],[Site Name]]</f>
        <v>HL2-Hamble Lane 2 (Tesco)</v>
      </c>
      <c r="E193" s="93" t="s">
        <v>930</v>
      </c>
      <c r="F193" t="s">
        <v>320</v>
      </c>
      <c r="G193" s="109">
        <v>45385</v>
      </c>
      <c r="H193" s="109">
        <v>45413</v>
      </c>
      <c r="I193" s="9">
        <v>673.38333333330229</v>
      </c>
      <c r="J193" s="9">
        <v>34.285971833776301</v>
      </c>
      <c r="K193" s="9">
        <v>17.894557324517905</v>
      </c>
      <c r="L193" s="9">
        <v>1.6779999999999999</v>
      </c>
      <c r="N193" s="273">
        <f>INDEX(Table12[],MATCH(Table11[[#This Row],[Site ID]],Table12[[#Data],[Site ID]],0),MATCH(Table11[[#Headers],[Area]],Table12[#Headers],0))</f>
        <v>2</v>
      </c>
    </row>
    <row r="194" spans="2:14">
      <c r="B194" t="str">
        <f>INDEX(Table12[Site Name],MATCH('2024'!C194,Table12[Site ID],0),1)</f>
        <v>Hamble Lane (Woodlands)</v>
      </c>
      <c r="C194" s="135" t="s">
        <v>78</v>
      </c>
      <c r="D194" t="str">
        <f>Table13[[#This Row],[Site ID]]&amp;"-"&amp;Table13[[#This Row],[Site Name]]</f>
        <v>HL-Hamble Lane (Woodlands)</v>
      </c>
      <c r="E194" s="93" t="s">
        <v>931</v>
      </c>
      <c r="F194" t="s">
        <v>320</v>
      </c>
      <c r="G194" s="109">
        <v>45385</v>
      </c>
      <c r="H194" s="109">
        <v>45413</v>
      </c>
      <c r="I194" s="9">
        <v>673.38333333330229</v>
      </c>
      <c r="J194" s="9">
        <v>28.054016285920657</v>
      </c>
      <c r="K194" s="9">
        <v>14.64197092167049</v>
      </c>
      <c r="L194" s="9">
        <v>1.373</v>
      </c>
      <c r="N194" s="273">
        <f>INDEX(Table12[],MATCH(Table11[[#This Row],[Site ID]],Table12[[#Data],[Site ID]],0),MATCH(Table11[[#Headers],[Area]],Table12[#Headers],0))</f>
        <v>2</v>
      </c>
    </row>
    <row r="195" spans="2:14">
      <c r="B195" t="str">
        <f>INDEX(Table12[Site Name],MATCH('2024'!C195,Table12[Site ID],0),1)</f>
        <v>Hamble Corner Fruit Farm</v>
      </c>
      <c r="C195" s="135" t="s">
        <v>82</v>
      </c>
      <c r="D195" t="str">
        <f>Table13[[#This Row],[Site ID]]&amp;"-"&amp;Table13[[#This Row],[Site Name]]</f>
        <v>HCF-Hamble Corner Fruit Farm</v>
      </c>
      <c r="E195" s="93" t="s">
        <v>932</v>
      </c>
      <c r="F195" t="s">
        <v>320</v>
      </c>
      <c r="G195" s="109">
        <v>45385</v>
      </c>
      <c r="H195" s="109">
        <v>45413</v>
      </c>
      <c r="I195" s="9">
        <v>673.40000000002328</v>
      </c>
      <c r="J195" s="9">
        <v>28.482396792395804</v>
      </c>
      <c r="K195" s="9">
        <v>14.865551561793218</v>
      </c>
      <c r="L195" s="9">
        <v>1.3939999999999999</v>
      </c>
      <c r="N195" s="273">
        <f>INDEX(Table12[],MATCH(Table11[[#This Row],[Site ID]],Table12[[#Data],[Site ID]],0),MATCH(Table11[[#Headers],[Area]],Table12[#Headers],0))</f>
        <v>2</v>
      </c>
    </row>
    <row r="196" spans="2:14">
      <c r="B196" t="str">
        <f>INDEX(Table12[Site Name],MATCH('2024'!C196,Table12[Site ID],0),1)</f>
        <v>Hamble Lane 4</v>
      </c>
      <c r="C196" s="135" t="s">
        <v>86</v>
      </c>
      <c r="D196" t="str">
        <f>Table13[[#This Row],[Site ID]]&amp;"-"&amp;Table13[[#This Row],[Site Name]]</f>
        <v>HL4-Hamble Lane 4</v>
      </c>
      <c r="E196" s="93" t="s">
        <v>933</v>
      </c>
      <c r="F196" t="s">
        <v>320</v>
      </c>
      <c r="G196" s="109">
        <v>45385</v>
      </c>
      <c r="H196" s="109">
        <v>45413</v>
      </c>
      <c r="I196" s="9">
        <v>673.38333333330229</v>
      </c>
      <c r="J196" s="9">
        <v>16.570871964953863</v>
      </c>
      <c r="K196" s="9">
        <v>8.6486805662598449</v>
      </c>
      <c r="L196" s="9">
        <v>0.81100000000000005</v>
      </c>
      <c r="N196" s="273">
        <f>INDEX(Table12[],MATCH(Table11[[#This Row],[Site ID]],Table12[[#Data],[Site ID]],0),MATCH(Table11[[#Headers],[Area]],Table12[#Headers],0))</f>
        <v>3</v>
      </c>
    </row>
    <row r="197" spans="2:14">
      <c r="B197" t="str">
        <f>INDEX(Table12[Site Name],MATCH('2024'!C197,Table12[Site ID],0),1)</f>
        <v>Hamble Primary School</v>
      </c>
      <c r="C197" s="135" t="s">
        <v>90</v>
      </c>
      <c r="D197" t="str">
        <f>Table13[[#This Row],[Site ID]]&amp;"-"&amp;Table13[[#This Row],[Site Name]]</f>
        <v>HPS-Hamble Primary School</v>
      </c>
      <c r="E197" s="93" t="s">
        <v>934</v>
      </c>
      <c r="F197" t="s">
        <v>320</v>
      </c>
      <c r="G197" s="109">
        <v>45385</v>
      </c>
      <c r="H197" s="109">
        <v>45413</v>
      </c>
      <c r="I197" s="9">
        <v>673.3666666665813</v>
      </c>
      <c r="J197" s="9">
        <v>21.965632889463702</v>
      </c>
      <c r="K197" s="9">
        <v>11.46431779199567</v>
      </c>
      <c r="L197" s="9">
        <v>1.075</v>
      </c>
      <c r="N197" s="273">
        <f>INDEX(Table12[],MATCH(Table11[[#This Row],[Site ID]],Table12[[#Data],[Site ID]],0),MATCH(Table11[[#Headers],[Area]],Table12[#Headers],0))</f>
        <v>3</v>
      </c>
    </row>
    <row r="198" spans="2:14">
      <c r="B198" t="str">
        <f>INDEX(Table12[Site Name],MATCH('2024'!C198,Table12[Site ID],0),1)</f>
        <v>Hound Parish Office</v>
      </c>
      <c r="C198" s="135" t="s">
        <v>93</v>
      </c>
      <c r="D198" t="str">
        <f>Table13[[#This Row],[Site ID]]&amp;"-"&amp;Table13[[#This Row],[Site Name]]</f>
        <v>HPO-Hound Parish Office</v>
      </c>
      <c r="E198" s="93" t="s">
        <v>935</v>
      </c>
      <c r="F198" t="s">
        <v>320</v>
      </c>
      <c r="G198" s="109">
        <v>45385</v>
      </c>
      <c r="H198" s="109">
        <v>45413</v>
      </c>
      <c r="I198" s="9">
        <v>673.40000000002328</v>
      </c>
      <c r="J198" s="9">
        <v>14.547680427679923</v>
      </c>
      <c r="K198" s="9">
        <v>7.5927350875156181</v>
      </c>
      <c r="L198" s="9">
        <v>0.71199999999999997</v>
      </c>
      <c r="N198" s="273">
        <f>INDEX(Table12[],MATCH(Table11[[#This Row],[Site ID]],Table12[[#Data],[Site ID]],0),MATCH(Table11[[#Headers],[Area]],Table12[#Headers],0))</f>
        <v>3</v>
      </c>
    </row>
    <row r="199" spans="2:14">
      <c r="B199" t="str">
        <f>INDEX(Table12[Site Name],MATCH('2024'!C199,Table12[Site ID],0),1)</f>
        <v>Swaythling road</v>
      </c>
      <c r="C199" s="135" t="s">
        <v>97</v>
      </c>
      <c r="D199" t="str">
        <f>Table13[[#This Row],[Site ID]]&amp;"-"&amp;Table13[[#This Row],[Site Name]]</f>
        <v>SWA-Swaythling road</v>
      </c>
      <c r="E199" s="93" t="s">
        <v>936</v>
      </c>
      <c r="F199" t="s">
        <v>320</v>
      </c>
      <c r="G199" s="109">
        <v>45385</v>
      </c>
      <c r="H199" s="109">
        <v>45413</v>
      </c>
      <c r="I199" s="9">
        <v>673.45000000001164</v>
      </c>
      <c r="J199" s="9">
        <v>22.187651644516656</v>
      </c>
      <c r="K199" s="9">
        <v>11.580193968954413</v>
      </c>
      <c r="L199" s="9">
        <v>1.0860000000000001</v>
      </c>
      <c r="N199" s="273">
        <f>INDEX(Table12[],MATCH(Table11[[#This Row],[Site ID]],Table12[[#Data],[Site ID]],0),MATCH(Table11[[#Headers],[Area]],Table12[#Headers],0))</f>
        <v>4</v>
      </c>
    </row>
    <row r="200" spans="2:14">
      <c r="B200" t="str">
        <f>INDEX(Table12[Site Name],MATCH('2024'!C200,Table12[Site ID],0),1)</f>
        <v>Allington Lane</v>
      </c>
      <c r="C200" s="135" t="s">
        <v>26</v>
      </c>
      <c r="D200" t="str">
        <f>Table13[[#This Row],[Site ID]]&amp;"-"&amp;Table13[[#This Row],[Site Name]]</f>
        <v>AL-Allington Lane</v>
      </c>
      <c r="E200" s="93" t="s">
        <v>937</v>
      </c>
      <c r="F200" t="s">
        <v>320</v>
      </c>
      <c r="G200" s="109">
        <v>45385</v>
      </c>
      <c r="H200" s="109">
        <v>45413</v>
      </c>
      <c r="I200" s="9">
        <v>673.43333333329065</v>
      </c>
      <c r="J200" s="9">
        <v>16.324468148295843</v>
      </c>
      <c r="K200" s="9">
        <v>8.5200773216575385</v>
      </c>
      <c r="L200" s="9">
        <v>0.79900000000000004</v>
      </c>
      <c r="M200" t="s">
        <v>938</v>
      </c>
      <c r="N200" s="273">
        <f>INDEX(Table12[],MATCH(Table11[[#This Row],[Site ID]],Table12[[#Data],[Site ID]],0),MATCH(Table11[[#Headers],[Area]],Table12[#Headers],0))</f>
        <v>4</v>
      </c>
    </row>
    <row r="201" spans="2:14">
      <c r="B201" t="str">
        <f>INDEX(Table12[Site Name],MATCH('2024'!C201,Table12[Site ID],0),1)</f>
        <v>Jukes Walk</v>
      </c>
      <c r="C201" s="135" t="s">
        <v>102</v>
      </c>
      <c r="D201" t="str">
        <f>Table13[[#This Row],[Site ID]]&amp;"-"&amp;Table13[[#This Row],[Site Name]]</f>
        <v>JW-Jukes Walk</v>
      </c>
      <c r="E201" s="93" t="s">
        <v>939</v>
      </c>
      <c r="F201" t="s">
        <v>320</v>
      </c>
      <c r="G201" s="109">
        <v>45385</v>
      </c>
      <c r="H201" s="109">
        <v>45413</v>
      </c>
      <c r="I201" s="9">
        <v>673.70000000012806</v>
      </c>
      <c r="J201" s="9">
        <v>15.480662015731063</v>
      </c>
      <c r="K201" s="9">
        <v>8.0796774612375071</v>
      </c>
      <c r="L201" s="9">
        <v>0.75800000000000001</v>
      </c>
      <c r="M201" t="s">
        <v>940</v>
      </c>
      <c r="N201" s="273">
        <f>INDEX(Table12[],MATCH(Table11[[#This Row],[Site ID]],Table12[[#Data],[Site ID]],0),MATCH(Table11[[#Headers],[Area]],Table12[#Headers],0))</f>
        <v>4</v>
      </c>
    </row>
    <row r="202" spans="2:14">
      <c r="B202" t="str">
        <f>INDEX(Table12[Site Name],MATCH('2024'!C202,Table12[Site ID],0),1)</f>
        <v>Botley Road</v>
      </c>
      <c r="C202" s="135" t="s">
        <v>46</v>
      </c>
      <c r="D202" t="str">
        <f>Table13[[#This Row],[Site ID]]&amp;"-"&amp;Table13[[#This Row],[Site Name]]</f>
        <v>BOT-Botley Road</v>
      </c>
      <c r="E202" s="93" t="s">
        <v>941</v>
      </c>
      <c r="F202" t="s">
        <v>320</v>
      </c>
      <c r="G202" s="109">
        <v>45385</v>
      </c>
      <c r="H202" s="109">
        <v>45413</v>
      </c>
      <c r="I202" s="9">
        <v>673.66666666668607</v>
      </c>
      <c r="J202" s="9">
        <v>23.058749628895921</v>
      </c>
      <c r="K202" s="9">
        <v>12.034838010906013</v>
      </c>
      <c r="L202" s="9">
        <v>1.129</v>
      </c>
      <c r="N202" s="273">
        <f>INDEX(Table12[],MATCH(Table11[[#This Row],[Site ID]],Table12[[#Data],[Site ID]],0),MATCH(Table11[[#Headers],[Area]],Table12[#Headers],0))</f>
        <v>4</v>
      </c>
    </row>
    <row r="203" spans="2:14">
      <c r="B203" t="str">
        <f>INDEX(Table12[Site Name],MATCH('2024'!C203,Table12[Site ID],0),1)</f>
        <v>Fair Oak Road/Sandy Lane</v>
      </c>
      <c r="C203" s="135" t="s">
        <v>84</v>
      </c>
      <c r="D203" t="str">
        <f>Table13[[#This Row],[Site ID]]&amp;"-"&amp;Table13[[#This Row],[Site Name]]</f>
        <v>FORSL-Fair Oak Road/Sandy Lane</v>
      </c>
      <c r="E203" s="93" t="s">
        <v>942</v>
      </c>
      <c r="F203" t="s">
        <v>320</v>
      </c>
      <c r="G203" s="109">
        <v>45385</v>
      </c>
      <c r="H203" s="109">
        <v>45413</v>
      </c>
      <c r="I203" s="9">
        <v>673.59999999997672</v>
      </c>
      <c r="J203" s="9">
        <v>23.122309976247827</v>
      </c>
      <c r="K203" s="9">
        <v>12.068011469857948</v>
      </c>
      <c r="L203" s="9">
        <v>1.1319999999999999</v>
      </c>
      <c r="N203" s="273">
        <f>INDEX(Table12[],MATCH(Table11[[#This Row],[Site ID]],Table12[[#Data],[Site ID]],0),MATCH(Table11[[#Headers],[Area]],Table12[#Headers],0))</f>
        <v>5</v>
      </c>
    </row>
    <row r="204" spans="2:14">
      <c r="B204" t="str">
        <f>INDEX(Table12[Site Name],MATCH('2024'!C204,Table12[Site ID],0),1)</f>
        <v>Fair Oak Road</v>
      </c>
      <c r="C204" s="135" t="s">
        <v>80</v>
      </c>
      <c r="D204" t="str">
        <f>Table13[[#This Row],[Site ID]]&amp;"-"&amp;Table13[[#This Row],[Site Name]]</f>
        <v>FOR-Fair Oak Road</v>
      </c>
      <c r="E204" s="93" t="s">
        <v>943</v>
      </c>
      <c r="F204" t="s">
        <v>320</v>
      </c>
      <c r="G204" s="109">
        <v>45385</v>
      </c>
      <c r="H204" s="109">
        <v>45413</v>
      </c>
      <c r="I204" s="9">
        <v>673.71666666667443</v>
      </c>
      <c r="J204" s="9">
        <v>14.540842589614655</v>
      </c>
      <c r="K204" s="9">
        <v>7.5891662785045177</v>
      </c>
      <c r="L204" s="9">
        <v>0.71199999999999997</v>
      </c>
      <c r="N204" s="273">
        <f>INDEX(Table12[],MATCH(Table11[[#This Row],[Site ID]],Table12[[#Data],[Site ID]],0),MATCH(Table11[[#Headers],[Area]],Table12[#Headers],0))</f>
        <v>5</v>
      </c>
    </row>
    <row r="205" spans="2:14">
      <c r="B205" t="str">
        <f>INDEX(Table12[Site Name],MATCH('2024'!C205,Table12[Site ID],0),1)</f>
        <v>Bishopstoke Road</v>
      </c>
      <c r="C205" s="135" t="s">
        <v>49</v>
      </c>
      <c r="D205" t="str">
        <f>Table13[[#This Row],[Site ID]]&amp;"-"&amp;Table13[[#This Row],[Site Name]]</f>
        <v>BR-Bishopstoke Road</v>
      </c>
      <c r="E205" s="93" t="s">
        <v>944</v>
      </c>
      <c r="F205" t="s">
        <v>320</v>
      </c>
      <c r="G205" s="109">
        <v>45386</v>
      </c>
      <c r="H205" s="109">
        <v>45413</v>
      </c>
      <c r="I205" s="9">
        <v>647.68333333334886</v>
      </c>
      <c r="J205" s="9">
        <v>28.529894238438882</v>
      </c>
      <c r="K205" s="9">
        <v>14.890341460563091</v>
      </c>
      <c r="L205" s="9">
        <v>1.343</v>
      </c>
      <c r="N205" s="273">
        <f>INDEX(Table12[],MATCH(Table11[[#This Row],[Site ID]],Table12[[#Data],[Site ID]],0),MATCH(Table11[[#Headers],[Area]],Table12[#Headers],0))</f>
        <v>5</v>
      </c>
    </row>
    <row r="206" spans="2:14">
      <c r="B206" t="str">
        <f>INDEX(Table12[Site Name],MATCH('2024'!C206,Table12[Site ID],0),1)</f>
        <v>Bishopstoke Road 2</v>
      </c>
      <c r="C206" s="135" t="s">
        <v>52</v>
      </c>
      <c r="D206" t="str">
        <f>Table13[[#This Row],[Site ID]]&amp;"-"&amp;Table13[[#This Row],[Site Name]]</f>
        <v>BR2-Bishopstoke Road 2</v>
      </c>
      <c r="E206" s="93" t="s">
        <v>945</v>
      </c>
      <c r="F206" t="s">
        <v>320</v>
      </c>
      <c r="G206" s="109">
        <v>45385</v>
      </c>
      <c r="H206" s="109">
        <v>45413</v>
      </c>
      <c r="I206" s="9">
        <v>673.64999999996508</v>
      </c>
      <c r="J206" s="9">
        <v>26.531494099311104</v>
      </c>
      <c r="K206" s="9">
        <v>13.847335124901411</v>
      </c>
      <c r="L206" s="9">
        <v>1.2989999999999999</v>
      </c>
      <c r="N206" s="273">
        <f>INDEX(Table12[],MATCH(Table11[[#This Row],[Site ID]],Table12[[#Data],[Site ID]],0),MATCH(Table11[[#Headers],[Area]],Table12[#Headers],0))</f>
        <v>5</v>
      </c>
    </row>
    <row r="207" spans="2:14">
      <c r="B207" t="str">
        <f>INDEX(Table12[Site Name],MATCH('2024'!C207,Table12[Site ID],0),1)</f>
        <v>Mill Street</v>
      </c>
      <c r="C207" s="135" t="s">
        <v>122</v>
      </c>
      <c r="D207" t="str">
        <f>Table13[[#This Row],[Site ID]]&amp;"-"&amp;Table13[[#This Row],[Site Name]]</f>
        <v>MS-Mill Street</v>
      </c>
      <c r="E207" s="93" t="s">
        <v>946</v>
      </c>
      <c r="F207" t="s">
        <v>320</v>
      </c>
      <c r="G207" s="109">
        <v>45385</v>
      </c>
      <c r="H207" s="109">
        <v>45413</v>
      </c>
      <c r="I207" s="9">
        <v>673.69999999995343</v>
      </c>
      <c r="J207" s="9">
        <v>25.630911384891185</v>
      </c>
      <c r="K207" s="9">
        <v>13.377302392949471</v>
      </c>
      <c r="L207" s="9">
        <v>1.2549999999999999</v>
      </c>
      <c r="M207" t="s">
        <v>940</v>
      </c>
      <c r="N207" s="273">
        <f>INDEX(Table12[],MATCH(Table11[[#This Row],[Site ID]],Table12[[#Data],[Site ID]],0),MATCH(Table11[[#Headers],[Area]],Table12[#Headers],0))</f>
        <v>5</v>
      </c>
    </row>
    <row r="208" spans="2:14">
      <c r="B208" t="str">
        <f>INDEX(Table12[Site Name],MATCH('2024'!C208,Table12[Site ID],0),1)</f>
        <v>Campbell Road 4</v>
      </c>
      <c r="C208" s="135" t="s">
        <v>72</v>
      </c>
      <c r="D208" t="str">
        <f>Table13[[#This Row],[Site ID]]&amp;"-"&amp;Table13[[#This Row],[Site Name]]</f>
        <v>CR4-Campbell Road 4</v>
      </c>
      <c r="E208" s="93" t="s">
        <v>947</v>
      </c>
      <c r="F208" t="s">
        <v>320</v>
      </c>
      <c r="G208" s="109">
        <v>45385</v>
      </c>
      <c r="H208" s="109">
        <v>45413</v>
      </c>
      <c r="I208" s="9">
        <v>673.71666666667443</v>
      </c>
      <c r="J208" s="9">
        <v>19.66689805308836</v>
      </c>
      <c r="K208" s="9">
        <v>10.264560570505408</v>
      </c>
      <c r="L208" s="9">
        <v>0.96299999999999997</v>
      </c>
      <c r="N208" s="273">
        <f>INDEX(Table12[],MATCH(Table11[[#This Row],[Site ID]],Table12[[#Data],[Site ID]],0),MATCH(Table11[[#Headers],[Area]],Table12[#Headers],0))</f>
        <v>5</v>
      </c>
    </row>
    <row r="209" spans="2:14">
      <c r="B209" t="str">
        <f>INDEX(Table12[Site Name],MATCH('2024'!C209,Table12[Site ID],0),1)</f>
        <v>Campbell Road 3</v>
      </c>
      <c r="C209" s="135" t="s">
        <v>68</v>
      </c>
      <c r="D209" t="str">
        <f>Table13[[#This Row],[Site ID]]&amp;"-"&amp;Table13[[#This Row],[Site Name]]</f>
        <v>CR3-Campbell Road 3</v>
      </c>
      <c r="E209" s="93" t="s">
        <v>948</v>
      </c>
      <c r="F209" t="s">
        <v>320</v>
      </c>
      <c r="G209" s="109">
        <v>45385</v>
      </c>
      <c r="H209" s="109">
        <v>45413</v>
      </c>
      <c r="I209" s="9">
        <v>673.71666666667443</v>
      </c>
      <c r="J209" s="9">
        <v>11.171124854661823</v>
      </c>
      <c r="K209" s="9">
        <v>5.8304409471095111</v>
      </c>
      <c r="L209" s="9">
        <v>0.54700000000000004</v>
      </c>
      <c r="N209" s="273">
        <f>INDEX(Table12[],MATCH(Table11[[#This Row],[Site ID]],Table12[[#Data],[Site ID]],0),MATCH(Table11[[#Headers],[Area]],Table12[#Headers],0))</f>
        <v>5</v>
      </c>
    </row>
    <row r="210" spans="2:14">
      <c r="B210" t="str">
        <f>INDEX(Table12[Site Name],MATCH('2024'!C210,Table12[Site ID],0),1)</f>
        <v>Campbell Road</v>
      </c>
      <c r="C210" s="135" t="s">
        <v>64</v>
      </c>
      <c r="D210" t="str">
        <f>Table13[[#This Row],[Site ID]]&amp;"-"&amp;Table13[[#This Row],[Site Name]]</f>
        <v>CR-Campbell Road</v>
      </c>
      <c r="E210" s="93" t="s">
        <v>949</v>
      </c>
      <c r="F210" t="s">
        <v>320</v>
      </c>
      <c r="G210" s="109">
        <v>45385</v>
      </c>
      <c r="H210" s="109">
        <v>45413</v>
      </c>
      <c r="I210" s="9">
        <v>673.66666666651145</v>
      </c>
      <c r="J210" s="9">
        <v>33.475013854535177</v>
      </c>
      <c r="K210" s="9">
        <v>17.471301594225039</v>
      </c>
      <c r="L210" s="9">
        <v>1.639</v>
      </c>
      <c r="N210" s="273">
        <f>INDEX(Table12[],MATCH(Table11[[#This Row],[Site ID]],Table12[[#Data],[Site ID]],0),MATCH(Table11[[#Headers],[Area]],Table12[#Headers],0))</f>
        <v>5</v>
      </c>
    </row>
    <row r="211" spans="2:14">
      <c r="B211" t="str">
        <f>INDEX(Table12[Site Name],MATCH('2024'!C211,Table12[Site ID],0),1)</f>
        <v>Southampton Road Analyser (A)</v>
      </c>
      <c r="C211" s="135" t="s">
        <v>135</v>
      </c>
      <c r="D211" t="str">
        <f>Table13[[#This Row],[Site ID]]&amp;"-"&amp;Table13[[#This Row],[Site Name]]</f>
        <v>SRAN(A)-Southampton Road Analyser (A)</v>
      </c>
      <c r="E211" s="93" t="s">
        <v>950</v>
      </c>
      <c r="F211" t="s">
        <v>320</v>
      </c>
      <c r="G211" s="109">
        <v>45385</v>
      </c>
      <c r="H211" s="109">
        <v>45414</v>
      </c>
      <c r="I211" s="9">
        <v>695.68333333334886</v>
      </c>
      <c r="J211" s="9">
        <v>28.301855250232954</v>
      </c>
      <c r="K211" s="9">
        <v>14.77132319949528</v>
      </c>
      <c r="L211" s="9">
        <v>1.431</v>
      </c>
      <c r="N211" s="273">
        <f>INDEX(Table12[],MATCH(Table11[[#This Row],[Site ID]],Table12[[#Data],[Site ID]],0),MATCH(Table11[[#Headers],[Area]],Table12[#Headers],0))</f>
        <v>5</v>
      </c>
    </row>
    <row r="212" spans="2:14">
      <c r="B212" t="str">
        <f>INDEX(Table12[Site Name],MATCH('2024'!C212,Table12[Site ID],0),1)</f>
        <v>Southampton Road Analyser (B)</v>
      </c>
      <c r="C212" s="135" t="s">
        <v>138</v>
      </c>
      <c r="D212" t="str">
        <f>Table13[[#This Row],[Site ID]]&amp;"-"&amp;Table13[[#This Row],[Site Name]]</f>
        <v>SRAN(B)-Southampton Road Analyser (B)</v>
      </c>
      <c r="E212" s="93" t="s">
        <v>951</v>
      </c>
      <c r="F212" t="s">
        <v>320</v>
      </c>
      <c r="G212" s="109">
        <v>45385</v>
      </c>
      <c r="H212" s="109">
        <v>45414</v>
      </c>
      <c r="I212" s="9">
        <v>695.68333333334886</v>
      </c>
      <c r="J212" s="9">
        <v>27.550303538486723</v>
      </c>
      <c r="K212" s="9">
        <v>14.379072828020211</v>
      </c>
      <c r="L212" s="9">
        <v>1.393</v>
      </c>
      <c r="N212" s="273">
        <f>INDEX(Table12[],MATCH(Table11[[#This Row],[Site ID]],Table12[[#Data],[Site ID]],0),MATCH(Table11[[#Headers],[Area]],Table12[#Headers],0))</f>
        <v>5</v>
      </c>
    </row>
    <row r="213" spans="2:14">
      <c r="B213" t="str">
        <f>INDEX(Table12[Site Name],MATCH('2024'!C213,Table12[Site ID],0),1)</f>
        <v>Southampton Road Analyser (C)</v>
      </c>
      <c r="C213" s="135" t="s">
        <v>141</v>
      </c>
      <c r="D213" t="str">
        <f>Table13[[#This Row],[Site ID]]&amp;"-"&amp;Table13[[#This Row],[Site Name]]</f>
        <v>SRAN(C)-Southampton Road Analyser (C)</v>
      </c>
      <c r="E213" s="93" t="s">
        <v>952</v>
      </c>
      <c r="F213" t="s">
        <v>320</v>
      </c>
      <c r="G213" s="109">
        <v>45385</v>
      </c>
      <c r="H213" s="109">
        <v>45414</v>
      </c>
      <c r="I213" s="9">
        <v>695.68333333334886</v>
      </c>
      <c r="J213" s="9">
        <v>26.620752737116391</v>
      </c>
      <c r="K213" s="9">
        <v>13.893921052774735</v>
      </c>
      <c r="L213" s="9">
        <v>1.3460000000000001</v>
      </c>
      <c r="N213" s="273">
        <f>INDEX(Table12[],MATCH(Table11[[#This Row],[Site ID]],Table12[[#Data],[Site ID]],0),MATCH(Table11[[#Headers],[Area]],Table12[#Headers],0))</f>
        <v>5</v>
      </c>
    </row>
    <row r="214" spans="2:14">
      <c r="B214" t="str">
        <f>INDEX(Table12[Site Name],MATCH('2024'!C214,Table12[Site ID],0),1)</f>
        <v>Chestnut Avenue</v>
      </c>
      <c r="C214" s="135" t="s">
        <v>56</v>
      </c>
      <c r="D214" t="str">
        <f>Table13[[#This Row],[Site ID]]&amp;"-"&amp;Table13[[#This Row],[Site Name]]</f>
        <v>CA-Chestnut Avenue</v>
      </c>
      <c r="E214" s="93" t="s">
        <v>953</v>
      </c>
      <c r="F214" t="s">
        <v>320</v>
      </c>
      <c r="G214" s="109">
        <v>45385</v>
      </c>
      <c r="H214" s="109">
        <v>45413</v>
      </c>
      <c r="I214" s="9">
        <v>673.58333333325572</v>
      </c>
      <c r="J214" s="9">
        <v>18.833301496971117</v>
      </c>
      <c r="K214" s="9">
        <v>9.8294892990454681</v>
      </c>
      <c r="L214" s="9">
        <v>0.92200000000000004</v>
      </c>
      <c r="N214" s="273">
        <f>INDEX(Table12[],MATCH(Table11[[#This Row],[Site ID]],Table12[[#Data],[Site ID]],0),MATCH(Table11[[#Headers],[Area]],Table12[#Headers],0))</f>
        <v>6</v>
      </c>
    </row>
    <row r="215" spans="2:14">
      <c r="B215" t="str">
        <f>INDEX(Table12[Site Name],MATCH('2024'!C215,Table12[Site ID],0),1)</f>
        <v>Southampton Road 1</v>
      </c>
      <c r="C215" s="135" t="s">
        <v>149</v>
      </c>
      <c r="D215" t="str">
        <f>Table13[[#This Row],[Site ID]]&amp;"-"&amp;Table13[[#This Row],[Site Name]]</f>
        <v>SR1-Southampton Road 1</v>
      </c>
      <c r="E215" s="93" t="s">
        <v>954</v>
      </c>
      <c r="F215" t="s">
        <v>320</v>
      </c>
      <c r="G215" s="109">
        <v>45385</v>
      </c>
      <c r="H215" s="109">
        <v>45413</v>
      </c>
      <c r="I215" s="9">
        <v>673.61666666669771</v>
      </c>
      <c r="J215" s="9">
        <v>37.868994729938628</v>
      </c>
      <c r="K215" s="9">
        <v>19.764611028151684</v>
      </c>
      <c r="L215" s="9">
        <v>1.8540000000000001</v>
      </c>
      <c r="N215" s="273">
        <f>INDEX(Table12[],MATCH(Table11[[#This Row],[Site ID]],Table12[[#Data],[Site ID]],0),MATCH(Table11[[#Headers],[Area]],Table12[#Headers],0))</f>
        <v>6</v>
      </c>
    </row>
    <row r="216" spans="2:14">
      <c r="B216" t="str">
        <f>INDEX(Table12[Site Name],MATCH('2024'!C216,Table12[Site ID],0),1)</f>
        <v>The Point (A)</v>
      </c>
      <c r="C216" s="135" t="s">
        <v>156</v>
      </c>
      <c r="D216" t="str">
        <f>Table13[[#This Row],[Site ID]]&amp;"-"&amp;Table13[[#This Row],[Site Name]]</f>
        <v>TP(A)-The Point (A)</v>
      </c>
      <c r="E216" s="93" t="s">
        <v>955</v>
      </c>
      <c r="F216" t="s">
        <v>320</v>
      </c>
      <c r="G216" s="109">
        <v>45385</v>
      </c>
      <c r="H216" s="109">
        <v>45413</v>
      </c>
      <c r="I216" s="9">
        <v>673.64999999996508</v>
      </c>
      <c r="J216" s="9">
        <v>16.421340458696022</v>
      </c>
      <c r="K216" s="9">
        <v>8.570636982617966</v>
      </c>
      <c r="L216" s="9">
        <v>0.80400000000000005</v>
      </c>
      <c r="N216" s="273">
        <f>INDEX(Table12[],MATCH(Table11[[#This Row],[Site ID]],Table12[[#Data],[Site ID]],0),MATCH(Table11[[#Headers],[Area]],Table12[#Headers],0))</f>
        <v>6</v>
      </c>
    </row>
    <row r="217" spans="2:14">
      <c r="B217" t="str">
        <f>INDEX(Table12[Site Name],MATCH('2024'!C217,Table12[Site ID],0),1)</f>
        <v>The Point (B)</v>
      </c>
      <c r="C217" s="135" t="s">
        <v>159</v>
      </c>
      <c r="D217" t="str">
        <f>Table13[[#This Row],[Site ID]]&amp;"-"&amp;Table13[[#This Row],[Site Name]]</f>
        <v>TP(B)-The Point (B)</v>
      </c>
      <c r="E217" s="93" t="s">
        <v>956</v>
      </c>
      <c r="F217" t="s">
        <v>320</v>
      </c>
      <c r="G217" s="109">
        <v>45385</v>
      </c>
      <c r="H217" s="109">
        <v>45413</v>
      </c>
      <c r="I217" s="9">
        <v>673.64999999996508</v>
      </c>
      <c r="J217" s="9">
        <v>15.910726638462934</v>
      </c>
      <c r="K217" s="9">
        <v>8.3041370764420321</v>
      </c>
      <c r="L217" s="9">
        <v>0.77900000000000003</v>
      </c>
      <c r="N217" s="273">
        <f>INDEX(Table12[],MATCH(Table11[[#This Row],[Site ID]],Table12[[#Data],[Site ID]],0),MATCH(Table11[[#Headers],[Area]],Table12[#Headers],0))</f>
        <v>6</v>
      </c>
    </row>
    <row r="218" spans="2:14">
      <c r="B218" t="str">
        <f>INDEX(Table12[Site Name],MATCH('2024'!C218,Table12[Site ID],0),1)</f>
        <v>The Point (C)</v>
      </c>
      <c r="C218" s="135" t="s">
        <v>162</v>
      </c>
      <c r="D218" t="str">
        <f>Table13[[#This Row],[Site ID]]&amp;"-"&amp;Table13[[#This Row],[Site Name]]</f>
        <v>TP(C)-The Point (C)</v>
      </c>
      <c r="E218" s="93" t="s">
        <v>957</v>
      </c>
      <c r="F218" t="s">
        <v>320</v>
      </c>
      <c r="G218" s="109">
        <v>45385</v>
      </c>
      <c r="H218" s="109">
        <v>45413</v>
      </c>
      <c r="I218" s="9">
        <v>673.64999999996508</v>
      </c>
      <c r="J218" s="9">
        <v>16.319217694649403</v>
      </c>
      <c r="K218" s="9">
        <v>8.5173370013827778</v>
      </c>
      <c r="L218" s="9">
        <v>0.79900000000000004</v>
      </c>
      <c r="N218" s="273">
        <f>INDEX(Table12[],MATCH(Table11[[#This Row],[Site ID]],Table12[[#Data],[Site ID]],0),MATCH(Table11[[#Headers],[Area]],Table12[#Headers],0))</f>
        <v>6</v>
      </c>
    </row>
    <row r="219" spans="2:14">
      <c r="B219" t="str">
        <f>INDEX(Table12[Site Name],MATCH('2024'!C219,Table12[Site ID],0),1)</f>
        <v>leigh road/Pluto Road</v>
      </c>
      <c r="C219" s="135" t="s">
        <v>124</v>
      </c>
      <c r="D219" t="str">
        <f>Table13[[#This Row],[Site ID]]&amp;"-"&amp;Table13[[#This Row],[Site Name]]</f>
        <v>LRPR-leigh road/Pluto Road</v>
      </c>
      <c r="E219" s="93" t="s">
        <v>958</v>
      </c>
      <c r="F219" t="s">
        <v>320</v>
      </c>
      <c r="G219" s="109">
        <v>45385</v>
      </c>
      <c r="H219" s="109">
        <v>45413</v>
      </c>
      <c r="I219" s="9">
        <v>673.53333333326736</v>
      </c>
      <c r="J219" s="9">
        <v>20.734512026132879</v>
      </c>
      <c r="K219" s="9">
        <v>10.821770368545344</v>
      </c>
      <c r="L219" s="9">
        <v>1.0149999999999999</v>
      </c>
      <c r="N219" s="273">
        <f>INDEX(Table12[],MATCH(Table11[[#This Row],[Site ID]],Table12[[#Data],[Site ID]],0),MATCH(Table11[[#Headers],[Area]],Table12[#Headers],0))</f>
        <v>6</v>
      </c>
    </row>
    <row r="220" spans="2:14">
      <c r="B220" t="str">
        <f>INDEX(Table12[Site Name],MATCH('2024'!C220,Table12[Site ID],0),1)</f>
        <v>Oxburgh Close</v>
      </c>
      <c r="C220" s="135" t="s">
        <v>143</v>
      </c>
      <c r="D220" t="str">
        <f>Table13[[#This Row],[Site ID]]&amp;"-"&amp;Table13[[#This Row],[Site Name]]</f>
        <v>OX-Oxburgh Close</v>
      </c>
      <c r="E220" s="93" t="s">
        <v>959</v>
      </c>
      <c r="F220" t="s">
        <v>320</v>
      </c>
      <c r="G220" s="109">
        <v>45385</v>
      </c>
      <c r="H220" s="109">
        <v>45413</v>
      </c>
      <c r="I220" s="9">
        <v>673.48333333327901</v>
      </c>
      <c r="J220" s="9">
        <v>12.278193966691578</v>
      </c>
      <c r="K220" s="9">
        <v>6.4082431976469616</v>
      </c>
      <c r="L220" s="9">
        <v>0.60099999999999998</v>
      </c>
      <c r="M220" t="s">
        <v>960</v>
      </c>
      <c r="N220" s="273">
        <f>INDEX(Table12[],MATCH(Table11[[#This Row],[Site ID]],Table12[[#Data],[Site ID]],0),MATCH(Table11[[#Headers],[Area]],Table12[#Headers],0))</f>
        <v>6</v>
      </c>
    </row>
    <row r="221" spans="2:14">
      <c r="B221" t="str">
        <f>INDEX(Table12[Site Name],MATCH('2024'!C221,Table12[Site ID],0),1)</f>
        <v>Hadleigh Gardens</v>
      </c>
      <c r="C221" s="135" t="s">
        <v>95</v>
      </c>
      <c r="D221" t="str">
        <f>Table13[[#This Row],[Site ID]]&amp;"-"&amp;Table13[[#This Row],[Site Name]]</f>
        <v>HG-Hadleigh Gardens</v>
      </c>
      <c r="E221" s="93" t="s">
        <v>961</v>
      </c>
      <c r="F221" t="s">
        <v>320</v>
      </c>
      <c r="G221" s="109">
        <v>45385</v>
      </c>
      <c r="H221" s="109">
        <v>45413</v>
      </c>
      <c r="I221" s="9">
        <v>673.5</v>
      </c>
      <c r="J221" s="9">
        <v>12.625184855233853</v>
      </c>
      <c r="K221" s="9">
        <v>6.5893449140051423</v>
      </c>
      <c r="L221" s="9">
        <v>0.61799999999999999</v>
      </c>
      <c r="M221" t="s">
        <v>940</v>
      </c>
      <c r="N221" s="273">
        <f>INDEX(Table12[],MATCH(Table11[[#This Row],[Site ID]],Table12[[#Data],[Site ID]],0),MATCH(Table11[[#Headers],[Area]],Table12[#Headers],0))</f>
        <v>6</v>
      </c>
    </row>
    <row r="222" spans="2:14">
      <c r="B222" t="str">
        <f>INDEX(Table12[Site Name],MATCH('2024'!C222,Table12[Site ID],0),1)</f>
        <v>Woodside Avenue</v>
      </c>
      <c r="C222" s="135" t="s">
        <v>175</v>
      </c>
      <c r="D222" t="str">
        <f>Table13[[#This Row],[Site ID]]&amp;"-"&amp;Table13[[#This Row],[Site Name]]</f>
        <v>WA-Woodside Avenue</v>
      </c>
      <c r="E222" s="93" t="s">
        <v>962</v>
      </c>
      <c r="F222" t="s">
        <v>320</v>
      </c>
      <c r="G222" s="109">
        <v>45385</v>
      </c>
      <c r="H222" s="109">
        <v>45413</v>
      </c>
      <c r="I222" s="9">
        <v>673.48333333327901</v>
      </c>
      <c r="J222" s="9">
        <v>26.721926303548397</v>
      </c>
      <c r="K222" s="9">
        <v>13.946725628156784</v>
      </c>
      <c r="L222" s="9">
        <v>1.3080000000000001</v>
      </c>
      <c r="N222" s="273">
        <f>INDEX(Table12[],MATCH(Table11[[#This Row],[Site ID]],Table12[[#Data],[Site ID]],0),MATCH(Table11[[#Headers],[Area]],Table12[#Headers],0))</f>
        <v>6</v>
      </c>
    </row>
    <row r="223" spans="2:14">
      <c r="B223" t="str">
        <f>INDEX(Table12[Site Name],MATCH('2024'!C223,Table12[Site ID],0),1)</f>
        <v>Belmont Road</v>
      </c>
      <c r="C223" s="135" t="s">
        <v>42</v>
      </c>
      <c r="D223" t="str">
        <f>Table13[[#This Row],[Site ID]]&amp;"-"&amp;Table13[[#This Row],[Site Name]]</f>
        <v>BEL-Belmont Road</v>
      </c>
      <c r="E223" s="93" t="s">
        <v>963</v>
      </c>
      <c r="F223" t="s">
        <v>320</v>
      </c>
      <c r="G223" s="109">
        <v>45385</v>
      </c>
      <c r="H223" s="109">
        <v>45413</v>
      </c>
      <c r="I223" s="9">
        <v>673.5</v>
      </c>
      <c r="J223" s="9">
        <v>15.199251670378619</v>
      </c>
      <c r="K223" s="9">
        <v>7.9328035857925991</v>
      </c>
      <c r="L223" s="9">
        <v>0.74399999999999999</v>
      </c>
      <c r="M223" t="s">
        <v>940</v>
      </c>
      <c r="N223" s="273">
        <f>INDEX(Table12[],MATCH(Table11[[#This Row],[Site ID]],Table12[[#Data],[Site ID]],0),MATCH(Table11[[#Headers],[Area]],Table12[#Headers],0))</f>
        <v>6</v>
      </c>
    </row>
    <row r="224" spans="2:14">
      <c r="B224" t="str">
        <f>INDEX(Table12[Site Name],MATCH('2024'!C224,Table12[Site ID],0),1)</f>
        <v>Leigh Road/J13</v>
      </c>
      <c r="C224" s="135" t="s">
        <v>120</v>
      </c>
      <c r="D224" t="str">
        <f>Table13[[#This Row],[Site ID]]&amp;"-"&amp;Table13[[#This Row],[Site Name]]</f>
        <v>LR13-Leigh Road/J13</v>
      </c>
      <c r="E224" s="93" t="s">
        <v>964</v>
      </c>
      <c r="F224" t="s">
        <v>320</v>
      </c>
      <c r="G224" s="109">
        <v>45385</v>
      </c>
      <c r="H224" s="109">
        <v>45413</v>
      </c>
      <c r="I224" s="9">
        <v>673.54999999998836</v>
      </c>
      <c r="J224" s="9">
        <v>30.008122633806476</v>
      </c>
      <c r="K224" s="9">
        <v>15.661859412216325</v>
      </c>
      <c r="L224" s="9">
        <v>1.4690000000000001</v>
      </c>
      <c r="N224" s="273">
        <f>INDEX(Table12[],MATCH(Table11[[#This Row],[Site ID]],Table12[[#Data],[Site ID]],0),MATCH(Table11[[#Headers],[Area]],Table12[#Headers],0))</f>
        <v>6</v>
      </c>
    </row>
    <row r="225" spans="2:14">
      <c r="B225" t="str">
        <f>INDEX(Table12[Site Name],MATCH('2024'!C225,Table12[Site ID],0),1)</f>
        <v>Steele Close (A)</v>
      </c>
      <c r="C225" s="135" t="s">
        <v>167</v>
      </c>
      <c r="D225" t="str">
        <f>Table13[[#This Row],[Site ID]]&amp;"-"&amp;Table13[[#This Row],[Site Name]]</f>
        <v>SC(A)-Steele Close (A)</v>
      </c>
      <c r="E225" s="93" t="s">
        <v>965</v>
      </c>
      <c r="F225" t="s">
        <v>320</v>
      </c>
      <c r="G225" s="109">
        <v>45385</v>
      </c>
      <c r="H225" s="109">
        <v>45413</v>
      </c>
      <c r="I225" s="9">
        <v>673.54999999998836</v>
      </c>
      <c r="J225" s="9">
        <v>17.200026724074235</v>
      </c>
      <c r="K225" s="9">
        <v>8.9770494384521058</v>
      </c>
      <c r="L225" s="9">
        <v>0.84199999999999997</v>
      </c>
      <c r="N225" s="273">
        <f>INDEX(Table12[],MATCH(Table11[[#This Row],[Site ID]],Table12[[#Data],[Site ID]],0),MATCH(Table11[[#Headers],[Area]],Table12[#Headers],0))</f>
        <v>6</v>
      </c>
    </row>
    <row r="226" spans="2:14">
      <c r="B226" t="str">
        <f>INDEX(Table12[Site Name],MATCH('2024'!C226,Table12[Site ID],0),1)</f>
        <v>Steele Close (B)</v>
      </c>
      <c r="C226" s="135" t="s">
        <v>170</v>
      </c>
      <c r="D226" t="str">
        <f>Table13[[#This Row],[Site ID]]&amp;"-"&amp;Table13[[#This Row],[Site Name]]</f>
        <v>SC(B)-Steele Close (B)</v>
      </c>
      <c r="E226" s="93" t="s">
        <v>966</v>
      </c>
      <c r="F226" t="s">
        <v>320</v>
      </c>
      <c r="G226" s="109">
        <v>45385</v>
      </c>
      <c r="H226" s="109">
        <v>45413</v>
      </c>
      <c r="I226" s="9">
        <v>673.54999999998836</v>
      </c>
      <c r="J226" s="9">
        <v>15.443254398337436</v>
      </c>
      <c r="K226" s="9">
        <v>8.0601536525769504</v>
      </c>
      <c r="L226" s="9">
        <v>0.75600000000000001</v>
      </c>
      <c r="N226" s="273">
        <f>INDEX(Table12[],MATCH(Table11[[#This Row],[Site ID]],Table12[[#Data],[Site ID]],0),MATCH(Table11[[#Headers],[Area]],Table12[#Headers],0))</f>
        <v>6</v>
      </c>
    </row>
    <row r="227" spans="2:14">
      <c r="B227" t="str">
        <f>INDEX(Table12[Site Name],MATCH('2024'!C227,Table12[Site ID],0),1)</f>
        <v>Steele Close (C)</v>
      </c>
      <c r="C227" s="135" t="s">
        <v>173</v>
      </c>
      <c r="D227" t="str">
        <f>Table13[[#This Row],[Site ID]]&amp;"-"&amp;Table13[[#This Row],[Site Name]]</f>
        <v>SC(C)-Steele Close (C)</v>
      </c>
      <c r="E227" s="93" t="s">
        <v>967</v>
      </c>
      <c r="F227" t="s">
        <v>320</v>
      </c>
      <c r="G227" s="109">
        <v>45385</v>
      </c>
      <c r="H227" s="109">
        <v>45413</v>
      </c>
      <c r="I227" s="9">
        <v>673.54999999998836</v>
      </c>
      <c r="J227" s="9">
        <v>17.097888798159303</v>
      </c>
      <c r="K227" s="9">
        <v>8.9237415439244803</v>
      </c>
      <c r="L227" s="9">
        <v>0.83699999999999997</v>
      </c>
      <c r="N227" s="273">
        <f>INDEX(Table12[],MATCH(Table11[[#This Row],[Site ID]],Table12[[#Data],[Site ID]],0),MATCH(Table11[[#Headers],[Area]],Table12[#Headers],0))</f>
        <v>6</v>
      </c>
    </row>
    <row r="228" spans="2:14">
      <c r="B228" t="str">
        <f>INDEX(Table12[Site Name],MATCH('2024'!C228,Table12[Site ID],0),1)</f>
        <v>Medina Close</v>
      </c>
      <c r="C228" s="135" t="s">
        <v>127</v>
      </c>
      <c r="D228" t="str">
        <f>Table13[[#This Row],[Site ID]]&amp;"-"&amp;Table13[[#This Row],[Site Name]]</f>
        <v>MC-Medina Close</v>
      </c>
      <c r="E228" s="93" t="s">
        <v>968</v>
      </c>
      <c r="F228" t="s">
        <v>320</v>
      </c>
      <c r="G228" s="109">
        <v>45385</v>
      </c>
      <c r="H228" s="109">
        <v>45413</v>
      </c>
      <c r="I228" s="9">
        <v>673.53333333344199</v>
      </c>
      <c r="J228" s="9">
        <v>16.240332079577705</v>
      </c>
      <c r="K228" s="9">
        <v>8.4761649684643565</v>
      </c>
      <c r="L228" s="9">
        <v>0.79500000000000004</v>
      </c>
      <c r="N228" s="273">
        <f>INDEX(Table12[],MATCH(Table11[[#This Row],[Site ID]],Table12[[#Data],[Site ID]],0),MATCH(Table11[[#Headers],[Area]],Table12[#Headers],0))</f>
        <v>7</v>
      </c>
    </row>
    <row r="229" spans="2:14">
      <c r="B229" t="str">
        <f>INDEX(Table12[Site Name],MATCH('2024'!C229,Table12[Site ID],0),1)</f>
        <v>Porteous Crescent (A)</v>
      </c>
      <c r="C229" s="135" t="s">
        <v>154</v>
      </c>
      <c r="D229" t="str">
        <f>Table13[[#This Row],[Site ID]]&amp;"-"&amp;Table13[[#This Row],[Site Name]]</f>
        <v>PC(A)-Porteous Crescent (A)</v>
      </c>
      <c r="E229" s="93" t="s">
        <v>969</v>
      </c>
      <c r="F229" t="s">
        <v>320</v>
      </c>
      <c r="G229" s="109">
        <v>45385</v>
      </c>
      <c r="H229" s="109">
        <v>45413</v>
      </c>
      <c r="I229" s="9">
        <v>673.56666666670935</v>
      </c>
      <c r="J229" s="9">
        <v>16.627642896025076</v>
      </c>
      <c r="K229" s="9">
        <v>8.6783104885308333</v>
      </c>
      <c r="L229" s="9">
        <v>0.81399999999999995</v>
      </c>
      <c r="N229" s="273">
        <f>INDEX(Table12[],MATCH(Table11[[#This Row],[Site ID]],Table12[[#Data],[Site ID]],0),MATCH(Table11[[#Headers],[Area]],Table12[#Headers],0))</f>
        <v>7</v>
      </c>
    </row>
    <row r="230" spans="2:14">
      <c r="B230" t="str">
        <f>INDEX(Table12[Site Name],MATCH('2024'!C230,Table12[Site ID],0),1)</f>
        <v>Nuffield Hospital</v>
      </c>
      <c r="C230" s="135" t="s">
        <v>133</v>
      </c>
      <c r="D230" t="str">
        <f>Table13[[#This Row],[Site ID]]&amp;"-"&amp;Table13[[#This Row],[Site Name]]</f>
        <v>NH-Nuffield Hospital</v>
      </c>
      <c r="E230" s="93" t="s">
        <v>970</v>
      </c>
      <c r="F230" t="s">
        <v>320</v>
      </c>
      <c r="G230" s="109">
        <v>45385</v>
      </c>
      <c r="H230" s="109">
        <v>45413</v>
      </c>
      <c r="I230" s="9">
        <v>673.61666666669771</v>
      </c>
      <c r="J230" s="9">
        <v>13.930234307345279</v>
      </c>
      <c r="K230" s="9">
        <v>7.270477195900459</v>
      </c>
      <c r="L230" s="9">
        <v>0.68200000000000005</v>
      </c>
      <c r="M230" t="s">
        <v>960</v>
      </c>
      <c r="N230" s="273">
        <f>INDEX(Table12[],MATCH(Table11[[#This Row],[Site ID]],Table12[[#Data],[Site ID]],0),MATCH(Table11[[#Headers],[Area]],Table12[#Headers],0))</f>
        <v>8</v>
      </c>
    </row>
    <row r="231" spans="2:14">
      <c r="B231" t="str">
        <f>INDEX(Table12[Site Name],MATCH('2024'!C231,Table12[Site ID],0),1)</f>
        <v>Ashdown Road</v>
      </c>
      <c r="C231" s="135" t="s">
        <v>30</v>
      </c>
      <c r="D231" t="str">
        <f>Table13[[#This Row],[Site ID]]&amp;"-"&amp;Table13[[#This Row],[Site Name]]</f>
        <v>AR-Ashdown Road</v>
      </c>
      <c r="E231" s="93" t="s">
        <v>971</v>
      </c>
      <c r="F231" t="s">
        <v>320</v>
      </c>
      <c r="G231" s="109">
        <v>45385</v>
      </c>
      <c r="H231" s="109">
        <v>45413</v>
      </c>
      <c r="I231" s="9">
        <v>673.66666666668607</v>
      </c>
      <c r="J231" s="9">
        <v>5.780005442849907</v>
      </c>
      <c r="K231" s="9">
        <v>3.0167043021137303</v>
      </c>
      <c r="L231" s="9">
        <v>0.28299999999999997</v>
      </c>
      <c r="N231" s="273">
        <f>INDEX(Table12[],MATCH(Table11[[#This Row],[Site ID]],Table12[[#Data],[Site ID]],0),MATCH(Table11[[#Headers],[Area]],Table12[#Headers],0))</f>
        <v>8</v>
      </c>
    </row>
    <row r="232" spans="2:14">
      <c r="B232" t="str">
        <f>INDEX(Table12[Site Name],MATCH('2024'!C232,Table12[Site ID],0),1)</f>
        <v>Chestnut Close</v>
      </c>
      <c r="C232" s="135" t="s">
        <v>60</v>
      </c>
      <c r="D232" t="str">
        <f>Table13[[#This Row],[Site ID]]&amp;"-"&amp;Table13[[#This Row],[Site Name]]</f>
        <v>CC-Chestnut Close</v>
      </c>
      <c r="E232" s="93" t="s">
        <v>972</v>
      </c>
      <c r="F232" t="s">
        <v>320</v>
      </c>
      <c r="G232" s="109">
        <v>45385</v>
      </c>
      <c r="H232" s="109">
        <v>45413</v>
      </c>
      <c r="I232" s="9">
        <v>673.6333333334187</v>
      </c>
      <c r="J232" s="9">
        <v>17.912775990892875</v>
      </c>
      <c r="K232" s="9">
        <v>9.3490480119482644</v>
      </c>
      <c r="L232" s="9">
        <v>0.877</v>
      </c>
      <c r="N232" s="273">
        <f>INDEX(Table12[],MATCH(Table11[[#This Row],[Site ID]],Table12[[#Data],[Site ID]],0),MATCH(Table11[[#Headers],[Area]],Table12[#Headers],0))</f>
        <v>8</v>
      </c>
    </row>
    <row r="233" spans="2:14">
      <c r="B233" t="str">
        <f>INDEX(Table12[Site Name],MATCH('2024'!C233,Table12[Site ID],0),1)</f>
        <v>Sparrow Square</v>
      </c>
      <c r="C233" s="135" t="s">
        <v>188</v>
      </c>
      <c r="D233" t="str">
        <f>Table13[[#This Row],[Site ID]]&amp;"-"&amp;Table13[[#This Row],[Site Name]]</f>
        <v>SSQ-Sparrow Square</v>
      </c>
      <c r="E233" s="93" t="s">
        <v>973</v>
      </c>
      <c r="F233" t="s">
        <v>320</v>
      </c>
      <c r="G233" s="109">
        <v>45385</v>
      </c>
      <c r="H233" s="109">
        <v>45413</v>
      </c>
      <c r="I233" s="9">
        <v>673.6500000001397</v>
      </c>
      <c r="J233" s="9">
        <v>17.034077042971305</v>
      </c>
      <c r="K233" s="9">
        <v>8.8904368700267771</v>
      </c>
      <c r="L233" s="9">
        <v>0.83399999999999996</v>
      </c>
      <c r="N233" s="273">
        <f>INDEX(Table12[],MATCH(Table11[[#This Row],[Site ID]],Table12[[#Data],[Site ID]],0),MATCH(Table11[[#Headers],[Area]],Table12[#Headers],0))</f>
        <v>8</v>
      </c>
    </row>
    <row r="234" spans="2:14">
      <c r="B234" t="str">
        <f>INDEX(Table12[Site Name],MATCH('2024'!C234,Table12[Site ID],0),1)</f>
        <v>Dove Dale</v>
      </c>
      <c r="C234" s="135" t="s">
        <v>76</v>
      </c>
      <c r="D234" t="str">
        <f>Table13[[#This Row],[Site ID]]&amp;"-"&amp;Table13[[#This Row],[Site Name]]</f>
        <v>DD (A)-Dove Dale</v>
      </c>
      <c r="E234" s="93" t="s">
        <v>974</v>
      </c>
      <c r="F234" t="s">
        <v>320</v>
      </c>
      <c r="G234" s="109">
        <v>45385</v>
      </c>
      <c r="H234" s="109">
        <v>45413</v>
      </c>
      <c r="I234" s="9">
        <v>673.6333333334187</v>
      </c>
      <c r="J234" s="9">
        <v>21.303335642532801</v>
      </c>
      <c r="K234" s="9">
        <v>11.118651170424219</v>
      </c>
      <c r="L234" s="9">
        <v>1.0429999999999999</v>
      </c>
      <c r="N234" s="273">
        <f>INDEX(Table12[],MATCH(Table11[[#This Row],[Site ID]],Table12[[#Data],[Site ID]],0),MATCH(Table11[[#Headers],[Area]],Table12[#Headers],0))</f>
        <v>1</v>
      </c>
    </row>
    <row r="235" spans="2:14">
      <c r="B235" t="str">
        <f>INDEX(Table12[Site Name],MATCH('2024'!C235,Table12[Site ID],0),1)</f>
        <v>Passfield Avenue</v>
      </c>
      <c r="C235" s="135" t="s">
        <v>146</v>
      </c>
      <c r="D235" t="str">
        <f>Table13[[#This Row],[Site ID]]&amp;"-"&amp;Table13[[#This Row],[Site Name]]</f>
        <v>PA-Passfield Avenue</v>
      </c>
      <c r="E235" s="93" t="s">
        <v>975</v>
      </c>
      <c r="F235" t="s">
        <v>320</v>
      </c>
      <c r="G235" s="109">
        <v>45385</v>
      </c>
      <c r="H235" s="109">
        <v>45413</v>
      </c>
      <c r="I235" s="9">
        <v>673.66666666668607</v>
      </c>
      <c r="J235" s="9">
        <v>18.688003463631329</v>
      </c>
      <c r="K235" s="9">
        <v>9.753655252417186</v>
      </c>
      <c r="L235" s="9">
        <v>0.91500000000000004</v>
      </c>
      <c r="M235" t="s">
        <v>976</v>
      </c>
      <c r="N235" s="273">
        <f>INDEX(Table12[],MATCH(Table11[[#This Row],[Site ID]],Table12[[#Data],[Site ID]],0),MATCH(Table11[[#Headers],[Area]],Table12[#Headers],0))</f>
        <v>1</v>
      </c>
    </row>
    <row r="236" spans="2:14">
      <c r="B236" t="str">
        <f>INDEX(Table12[Site Name],MATCH('2024'!C236,Table12[Site ID],0),1)</f>
        <v>High Street Botley</v>
      </c>
      <c r="C236" s="135" t="s">
        <v>13</v>
      </c>
      <c r="D236" t="str">
        <f>Table13[[#This Row],[Site ID]]&amp;"-"&amp;Table13[[#This Row],[Site Name]]</f>
        <v>HSB-High Street Botley</v>
      </c>
      <c r="E236" s="93" t="s">
        <v>977</v>
      </c>
      <c r="F236" t="s">
        <v>21</v>
      </c>
      <c r="G236" s="109">
        <v>45413</v>
      </c>
      <c r="H236" s="109">
        <v>45448</v>
      </c>
      <c r="I236" s="9">
        <v>839.29999999998836</v>
      </c>
      <c r="J236" s="9">
        <v>28.852424639581002</v>
      </c>
      <c r="K236" s="9">
        <v>15.058676742996349</v>
      </c>
      <c r="L236" s="9">
        <v>1.76</v>
      </c>
      <c r="N236" s="273">
        <f>INDEX(Table12[],MATCH(Table11[[#This Row],[Site ID]],Table12[[#Data],[Site ID]],0),MATCH(Table11[[#Headers],[Area]],Table12[#Headers],0))</f>
        <v>1</v>
      </c>
    </row>
    <row r="237" spans="2:14">
      <c r="B237" t="str">
        <f>INDEX(Table12[Site Name],MATCH('2024'!C237,Table12[Site ID],0),1)</f>
        <v>High Street Botley 2 (A)</v>
      </c>
      <c r="C237" s="135" t="s">
        <v>24</v>
      </c>
      <c r="D237" t="str">
        <f>Table13[[#This Row],[Site ID]]&amp;"-"&amp;Table13[[#This Row],[Site Name]]</f>
        <v>HSB2A-High Street Botley 2 (A)</v>
      </c>
      <c r="E237" s="93" t="s">
        <v>978</v>
      </c>
      <c r="F237" t="s">
        <v>21</v>
      </c>
      <c r="G237" s="109">
        <v>45414</v>
      </c>
      <c r="H237" s="109">
        <v>45448</v>
      </c>
      <c r="I237" s="9">
        <v>812.91666666674428</v>
      </c>
      <c r="J237" s="9">
        <v>23.966471348024363</v>
      </c>
      <c r="K237" s="9">
        <v>12.5085967369647</v>
      </c>
      <c r="L237" s="9">
        <v>1.4159999999999999</v>
      </c>
      <c r="N237" s="273">
        <f>INDEX(Table12[],MATCH(Table11[[#This Row],[Site ID]],Table12[[#Data],[Site ID]],0),MATCH(Table11[[#Headers],[Area]],Table12[#Headers],0))</f>
        <v>1</v>
      </c>
    </row>
    <row r="238" spans="2:14">
      <c r="B238" t="str">
        <f>INDEX(Table12[Site Name],MATCH('2024'!C238,Table12[Site ID],0),1)</f>
        <v>Kings Copse Avenue</v>
      </c>
      <c r="C238" s="135" t="s">
        <v>28</v>
      </c>
      <c r="D238" t="str">
        <f>Table13[[#This Row],[Site ID]]&amp;"-"&amp;Table13[[#This Row],[Site Name]]</f>
        <v>KCA-Kings Copse Avenue</v>
      </c>
      <c r="E238" s="93" t="s">
        <v>979</v>
      </c>
      <c r="F238" t="s">
        <v>21</v>
      </c>
      <c r="G238" s="109">
        <v>45413</v>
      </c>
      <c r="H238" s="109">
        <v>45448</v>
      </c>
      <c r="I238" s="9">
        <v>839.25</v>
      </c>
      <c r="J238" s="9">
        <v>25.345742031575814</v>
      </c>
      <c r="K238" s="9">
        <v>13.228466613557314</v>
      </c>
      <c r="L238" s="9">
        <v>1.546</v>
      </c>
      <c r="N238" s="273">
        <f>INDEX(Table12[],MATCH(Table11[[#This Row],[Site ID]],Table12[[#Data],[Site ID]],0),MATCH(Table11[[#Headers],[Area]],Table12[#Headers],0))</f>
        <v>1</v>
      </c>
    </row>
    <row r="239" spans="2:14">
      <c r="B239" t="str">
        <f>INDEX(Table12[Site Name],MATCH('2024'!C239,Table12[Site ID],0),1)</f>
        <v>Grange Road</v>
      </c>
      <c r="C239" s="135" t="s">
        <v>32</v>
      </c>
      <c r="D239" t="str">
        <f>Table13[[#This Row],[Site ID]]&amp;"-"&amp;Table13[[#This Row],[Site Name]]</f>
        <v>GR-Grange Road</v>
      </c>
      <c r="E239" s="93" t="s">
        <v>980</v>
      </c>
      <c r="F239" t="s">
        <v>21</v>
      </c>
      <c r="G239" s="109">
        <v>45413</v>
      </c>
      <c r="H239" s="109">
        <v>45448</v>
      </c>
      <c r="I239" s="9">
        <v>839.21666666655801</v>
      </c>
      <c r="J239" s="9">
        <v>21.329961273412486</v>
      </c>
      <c r="K239" s="9">
        <v>11.132547637480421</v>
      </c>
      <c r="L239" s="9">
        <v>1.3009999999999999</v>
      </c>
      <c r="M239" t="s">
        <v>854</v>
      </c>
      <c r="N239" s="273">
        <f>INDEX(Table12[],MATCH(Table11[[#This Row],[Site ID]],Table12[[#Data],[Site ID]],0),MATCH(Table11[[#Headers],[Area]],Table12[#Headers],0))</f>
        <v>1</v>
      </c>
    </row>
    <row r="240" spans="2:14">
      <c r="B240" t="str">
        <f>INDEX(Table12[Site Name],MATCH('2024'!C240,Table12[Site ID],0),1)</f>
        <v>Pavilion Road</v>
      </c>
      <c r="C240" s="135" t="s">
        <v>36</v>
      </c>
      <c r="D240" t="str">
        <f>Table13[[#This Row],[Site ID]]&amp;"-"&amp;Table13[[#This Row],[Site Name]]</f>
        <v>PAV-Pavilion Road</v>
      </c>
      <c r="E240" s="93" t="s">
        <v>981</v>
      </c>
      <c r="F240" t="s">
        <v>21</v>
      </c>
      <c r="G240" s="109">
        <v>45413</v>
      </c>
      <c r="H240" s="109">
        <v>45448</v>
      </c>
      <c r="I240" s="9">
        <v>839.21666666655801</v>
      </c>
      <c r="J240" s="9">
        <v>12.689769427841096</v>
      </c>
      <c r="K240" s="9">
        <v>6.6230529372865847</v>
      </c>
      <c r="L240" s="9">
        <v>0.77400000000000002</v>
      </c>
      <c r="N240" s="273">
        <f>INDEX(Table12[],MATCH(Table11[[#This Row],[Site ID]],Table12[[#Data],[Site ID]],0),MATCH(Table11[[#Headers],[Area]],Table12[#Headers],0))</f>
        <v>2</v>
      </c>
    </row>
    <row r="241" spans="2:14">
      <c r="B241" t="str">
        <f>INDEX(Table12[Site Name],MATCH('2024'!C241,Table12[Site ID],0),1)</f>
        <v>Winchester Street Railway Bridge</v>
      </c>
      <c r="C241" s="135" t="s">
        <v>40</v>
      </c>
      <c r="D241" t="str">
        <f>Table13[[#This Row],[Site ID]]&amp;"-"&amp;Table13[[#This Row],[Site Name]]</f>
        <v>WSRB-Winchester Street Railway Bridge</v>
      </c>
      <c r="E241" s="93" t="s">
        <v>982</v>
      </c>
      <c r="F241" t="s">
        <v>21</v>
      </c>
      <c r="G241" s="109">
        <v>45413</v>
      </c>
      <c r="H241" s="109">
        <v>45448</v>
      </c>
      <c r="I241" s="9">
        <v>839.33333333325572</v>
      </c>
      <c r="J241" s="9">
        <v>11.524118745036807</v>
      </c>
      <c r="K241" s="9">
        <v>6.0146757541945757</v>
      </c>
      <c r="L241" s="9">
        <v>0.70299999999999996</v>
      </c>
      <c r="N241" s="273">
        <f>INDEX(Table12[],MATCH(Table11[[#This Row],[Site ID]],Table12[[#Data],[Site ID]],0),MATCH(Table11[[#Headers],[Area]],Table12[#Headers],0))</f>
        <v>2</v>
      </c>
    </row>
    <row r="242" spans="2:14">
      <c r="B242" t="str">
        <f>INDEX(Table12[Site Name],MATCH('2024'!C242,Table12[Site ID],0),1)</f>
        <v>Upper Northam Close</v>
      </c>
      <c r="C242" s="135" t="s">
        <v>44</v>
      </c>
      <c r="D242" t="str">
        <f>Table13[[#This Row],[Site ID]]&amp;"-"&amp;Table13[[#This Row],[Site Name]]</f>
        <v>UNC-Upper Northam Close</v>
      </c>
      <c r="E242" s="93" t="s">
        <v>983</v>
      </c>
      <c r="F242" t="s">
        <v>21</v>
      </c>
      <c r="G242" s="109">
        <v>45413</v>
      </c>
      <c r="H242" s="109">
        <v>45448</v>
      </c>
      <c r="I242" s="9">
        <v>839.21666666673264</v>
      </c>
      <c r="J242" s="9">
        <v>15.329372629236378</v>
      </c>
      <c r="K242" s="9">
        <v>8.0007164035680471</v>
      </c>
      <c r="L242" s="9">
        <v>0.93500000000000005</v>
      </c>
      <c r="N242" s="273">
        <f>INDEX(Table12[],MATCH(Table11[[#This Row],[Site ID]],Table12[[#Data],[Site ID]],0),MATCH(Table11[[#Headers],[Area]],Table12[#Headers],0))</f>
        <v>2</v>
      </c>
    </row>
    <row r="243" spans="2:14">
      <c r="B243" t="str">
        <f>INDEX(Table12[Site Name],MATCH('2024'!C243,Table12[Site ID],0),1)</f>
        <v>Bridge Road</v>
      </c>
      <c r="C243" s="135" t="s">
        <v>34</v>
      </c>
      <c r="D243" t="str">
        <f>Table13[[#This Row],[Site ID]]&amp;"-"&amp;Table13[[#This Row],[Site Name]]</f>
        <v>BDG-Bridge Road</v>
      </c>
      <c r="E243" s="93" t="s">
        <v>984</v>
      </c>
      <c r="F243" t="s">
        <v>21</v>
      </c>
      <c r="G243" s="109">
        <v>45413</v>
      </c>
      <c r="H243" s="109">
        <v>45448</v>
      </c>
      <c r="I243" s="9">
        <v>839.11666666675592</v>
      </c>
      <c r="J243" s="9">
        <v>19.610817724986493</v>
      </c>
      <c r="K243" s="9">
        <v>10.235291088197544</v>
      </c>
      <c r="L243" s="9">
        <v>1.196</v>
      </c>
      <c r="N243" s="273">
        <f>INDEX(Table12[],MATCH(Table11[[#This Row],[Site ID]],Table12[[#Data],[Site ID]],0),MATCH(Table11[[#Headers],[Area]],Table12[#Headers],0))</f>
        <v>2</v>
      </c>
    </row>
    <row r="244" spans="2:14">
      <c r="B244" t="str">
        <f>INDEX(Table12[Site Name],MATCH('2024'!C244,Table12[Site ID],0),1)</f>
        <v>Bridge Road 2</v>
      </c>
      <c r="C244" s="135" t="s">
        <v>38</v>
      </c>
      <c r="D244" t="str">
        <f>Table13[[#This Row],[Site ID]]&amp;"-"&amp;Table13[[#This Row],[Site Name]]</f>
        <v>BDG2-Bridge Road 2</v>
      </c>
      <c r="E244" s="93" t="s">
        <v>985</v>
      </c>
      <c r="F244" t="s">
        <v>21</v>
      </c>
      <c r="G244" s="109">
        <v>45413</v>
      </c>
      <c r="H244" s="109">
        <v>45448</v>
      </c>
      <c r="I244" s="9">
        <v>839.10000000003492</v>
      </c>
      <c r="J244" s="9">
        <v>33.844090096530593</v>
      </c>
      <c r="K244" s="9">
        <v>17.663930113011791</v>
      </c>
      <c r="L244" s="9">
        <v>2.0640000000000001</v>
      </c>
      <c r="N244" s="273">
        <f>INDEX(Table12[],MATCH(Table11[[#This Row],[Site ID]],Table12[[#Data],[Site ID]],0),MATCH(Table11[[#Headers],[Area]],Table12[#Headers],0))</f>
        <v>2</v>
      </c>
    </row>
    <row r="245" spans="2:14">
      <c r="B245" t="str">
        <f>INDEX(Table12[Site Name],MATCH('2024'!C245,Table12[Site ID],0),1)</f>
        <v>Oakhill 2 (Bridge)</v>
      </c>
      <c r="C245" s="135" t="s">
        <v>54</v>
      </c>
      <c r="D245" t="str">
        <f>Table13[[#This Row],[Site ID]]&amp;"-"&amp;Table13[[#This Row],[Site Name]]</f>
        <v>OH2-Oakhill 2 (Bridge)</v>
      </c>
      <c r="E245" s="93" t="s">
        <v>986</v>
      </c>
      <c r="F245" t="s">
        <v>21</v>
      </c>
      <c r="G245" s="109">
        <v>45413</v>
      </c>
      <c r="H245" s="109">
        <v>45448</v>
      </c>
      <c r="I245" s="9">
        <v>839.11666666675592</v>
      </c>
      <c r="J245" s="9">
        <v>39.861118636657331</v>
      </c>
      <c r="K245" s="9">
        <v>20.804341668401531</v>
      </c>
      <c r="L245" s="9">
        <v>2.431</v>
      </c>
      <c r="N245" s="273">
        <f>INDEX(Table12[],MATCH(Table11[[#This Row],[Site ID]],Table12[[#Data],[Site ID]],0),MATCH(Table11[[#Headers],[Area]],Table12[#Headers],0))</f>
        <v>2</v>
      </c>
    </row>
    <row r="246" spans="2:14">
      <c r="B246" t="str">
        <f>INDEX(Table12[Site Name],MATCH('2024'!C246,Table12[Site ID],0),1)</f>
        <v>Oakhill (Prov)</v>
      </c>
      <c r="C246" s="135" t="s">
        <v>58</v>
      </c>
      <c r="D246" t="str">
        <f>Table13[[#This Row],[Site ID]]&amp;"-"&amp;Table13[[#This Row],[Site Name]]</f>
        <v>OH-Oakhill (Prov)</v>
      </c>
      <c r="E246" s="93" t="s">
        <v>987</v>
      </c>
      <c r="F246" t="s">
        <v>21</v>
      </c>
      <c r="G246" s="109">
        <v>45413</v>
      </c>
      <c r="H246" s="109">
        <v>45448</v>
      </c>
      <c r="I246" s="9">
        <v>839.11666666675592</v>
      </c>
      <c r="J246" s="9">
        <v>23.578892883386768</v>
      </c>
      <c r="K246" s="9">
        <v>12.306311525775975</v>
      </c>
      <c r="L246" s="9">
        <v>1.4379999999999999</v>
      </c>
      <c r="N246" s="273">
        <f>INDEX(Table12[],MATCH(Table11[[#This Row],[Site ID]],Table12[[#Data],[Site ID]],0),MATCH(Table11[[#Headers],[Area]],Table12[#Headers],0))</f>
        <v>2</v>
      </c>
    </row>
    <row r="247" spans="2:14">
      <c r="B247" t="str">
        <f>INDEX(Table12[Site Name],MATCH('2024'!C247,Table12[Site ID],0),1)</f>
        <v>Providence Hill 2</v>
      </c>
      <c r="C247" s="135" t="s">
        <v>62</v>
      </c>
      <c r="D247" t="str">
        <f>Table13[[#This Row],[Site ID]]&amp;"-"&amp;Table13[[#This Row],[Site Name]]</f>
        <v>PH2-Providence Hill 2</v>
      </c>
      <c r="E247" s="93" t="s">
        <v>988</v>
      </c>
      <c r="F247" t="s">
        <v>21</v>
      </c>
      <c r="G247" s="109">
        <v>45413</v>
      </c>
      <c r="H247" s="109">
        <v>45448</v>
      </c>
      <c r="I247" s="9">
        <v>839.00000000005821</v>
      </c>
      <c r="J247" s="9">
        <v>33.602134684145462</v>
      </c>
      <c r="K247" s="9">
        <v>17.537648582539386</v>
      </c>
      <c r="L247" s="9">
        <v>2.0489999999999999</v>
      </c>
      <c r="N247" s="273">
        <f>INDEX(Table12[],MATCH(Table11[[#This Row],[Site ID]],Table12[[#Data],[Site ID]],0),MATCH(Table11[[#Headers],[Area]],Table12[#Headers],0))</f>
        <v>2</v>
      </c>
    </row>
    <row r="248" spans="2:14">
      <c r="B248" t="str">
        <f>INDEX(Table12[Site Name],MATCH('2024'!C248,Table12[Site ID],0),1)</f>
        <v>Providence Hill 1</v>
      </c>
      <c r="C248" s="135" t="s">
        <v>66</v>
      </c>
      <c r="D248" t="str">
        <f>Table13[[#This Row],[Site ID]]&amp;"-"&amp;Table13[[#This Row],[Site Name]]</f>
        <v>PH1-Providence Hill 1</v>
      </c>
      <c r="E248" s="93" t="s">
        <v>989</v>
      </c>
      <c r="F248" t="s">
        <v>21</v>
      </c>
      <c r="G248" s="109">
        <v>45413</v>
      </c>
      <c r="H248" s="109">
        <v>45448</v>
      </c>
      <c r="I248" s="9">
        <v>838.99999999988358</v>
      </c>
      <c r="J248" s="9">
        <v>26.107661501791465</v>
      </c>
      <c r="K248" s="9">
        <v>13.626128132459012</v>
      </c>
      <c r="L248" s="9">
        <v>1.5920000000000001</v>
      </c>
      <c r="N248" s="273">
        <f>INDEX(Table12[],MATCH(Table11[[#This Row],[Site ID]],Table12[[#Data],[Site ID]],0),MATCH(Table11[[#Headers],[Area]],Table12[#Headers],0))</f>
        <v>2</v>
      </c>
    </row>
    <row r="249" spans="2:14">
      <c r="B249" t="str">
        <f>INDEX(Table12[Site Name],MATCH('2024'!C249,Table12[Site ID],0),1)</f>
        <v>Providence Hill 3</v>
      </c>
      <c r="C249" s="135" t="s">
        <v>70</v>
      </c>
      <c r="D249" t="str">
        <f>Table13[[#This Row],[Site ID]]&amp;"-"&amp;Table13[[#This Row],[Site Name]]</f>
        <v>PH3-Providence Hill 3</v>
      </c>
      <c r="E249" s="93" t="s">
        <v>990</v>
      </c>
      <c r="F249" t="s">
        <v>21</v>
      </c>
      <c r="G249" s="109">
        <v>45413</v>
      </c>
      <c r="H249" s="109">
        <v>45448</v>
      </c>
      <c r="I249" s="9">
        <v>838.99999999988358</v>
      </c>
      <c r="J249" s="9">
        <v>20.925487485104217</v>
      </c>
      <c r="K249" s="9">
        <v>10.921444407674436</v>
      </c>
      <c r="L249" s="9">
        <v>1.276</v>
      </c>
      <c r="N249" s="273">
        <f>INDEX(Table12[],MATCH(Table11[[#This Row],[Site ID]],Table12[[#Data],[Site ID]],0),MATCH(Table11[[#Headers],[Area]],Table12[#Headers],0))</f>
        <v>2</v>
      </c>
    </row>
    <row r="250" spans="2:14">
      <c r="B250" t="str">
        <f>INDEX(Table12[Site Name],MATCH('2024'!C250,Table12[Site ID],0),1)</f>
        <v>Hamble Lane 2 (Tesco)</v>
      </c>
      <c r="C250" s="135" t="s">
        <v>74</v>
      </c>
      <c r="D250" t="str">
        <f>Table13[[#This Row],[Site ID]]&amp;"-"&amp;Table13[[#This Row],[Site Name]]</f>
        <v>HL2-Hamble Lane 2 (Tesco)</v>
      </c>
      <c r="E250" s="93" t="s">
        <v>991</v>
      </c>
      <c r="F250" t="s">
        <v>21</v>
      </c>
      <c r="G250" s="109">
        <v>45413</v>
      </c>
      <c r="H250" s="109">
        <v>45448</v>
      </c>
      <c r="I250" s="9">
        <v>838.86666666681413</v>
      </c>
      <c r="J250" s="9">
        <v>33.230232059121548</v>
      </c>
      <c r="K250" s="9">
        <v>17.343544916034212</v>
      </c>
      <c r="L250" s="9">
        <v>2.0259999999999998</v>
      </c>
      <c r="N250" s="273">
        <f>INDEX(Table12[],MATCH(Table11[[#This Row],[Site ID]],Table12[[#Data],[Site ID]],0),MATCH(Table11[[#Headers],[Area]],Table12[#Headers],0))</f>
        <v>2</v>
      </c>
    </row>
    <row r="251" spans="2:14">
      <c r="B251" t="str">
        <f>INDEX(Table12[Site Name],MATCH('2024'!C251,Table12[Site ID],0),1)</f>
        <v>Hamble Lane (Woodlands)</v>
      </c>
      <c r="C251" s="135" t="s">
        <v>78</v>
      </c>
      <c r="D251" t="str">
        <f>Table13[[#This Row],[Site ID]]&amp;"-"&amp;Table13[[#This Row],[Site Name]]</f>
        <v>HL-Hamble Lane (Woodlands)</v>
      </c>
      <c r="E251" s="93" t="s">
        <v>992</v>
      </c>
      <c r="F251" t="s">
        <v>21</v>
      </c>
      <c r="G251" s="109">
        <v>45413</v>
      </c>
      <c r="H251" s="109">
        <v>45448</v>
      </c>
      <c r="I251" s="9">
        <v>838.8666666666395</v>
      </c>
      <c r="J251" s="9">
        <v>24.274799332433432</v>
      </c>
      <c r="K251" s="9">
        <v>12.669519484568598</v>
      </c>
      <c r="L251" s="9">
        <v>1.48</v>
      </c>
      <c r="N251" s="273">
        <f>INDEX(Table12[],MATCH(Table11[[#This Row],[Site ID]],Table12[[#Data],[Site ID]],0),MATCH(Table11[[#Headers],[Area]],Table12[#Headers],0))</f>
        <v>2</v>
      </c>
    </row>
    <row r="252" spans="2:14">
      <c r="B252" t="str">
        <f>INDEX(Table12[Site Name],MATCH('2024'!C252,Table12[Site ID],0),1)</f>
        <v>Hamble Corner Fruit Farm</v>
      </c>
      <c r="C252" s="135" t="s">
        <v>82</v>
      </c>
      <c r="D252" t="str">
        <f>Table13[[#This Row],[Site ID]]&amp;"-"&amp;Table13[[#This Row],[Site Name]]</f>
        <v>HCF-Hamble Corner Fruit Farm</v>
      </c>
      <c r="E252" s="93" t="s">
        <v>993</v>
      </c>
      <c r="F252" t="s">
        <v>21</v>
      </c>
      <c r="G252" s="109">
        <v>45413</v>
      </c>
      <c r="H252" s="109">
        <v>45448</v>
      </c>
      <c r="I252" s="9">
        <v>838.81666666665114</v>
      </c>
      <c r="J252" s="9">
        <v>25.686893043772457</v>
      </c>
      <c r="K252" s="9">
        <v>13.406520377751805</v>
      </c>
      <c r="L252" s="9">
        <v>1.5660000000000001</v>
      </c>
      <c r="N252" s="273">
        <f>INDEX(Table12[],MATCH(Table11[[#This Row],[Site ID]],Table12[[#Data],[Site ID]],0),MATCH(Table11[[#Headers],[Area]],Table12[#Headers],0))</f>
        <v>2</v>
      </c>
    </row>
    <row r="253" spans="2:14">
      <c r="B253" t="str">
        <f>INDEX(Table12[Site Name],MATCH('2024'!C253,Table12[Site ID],0),1)</f>
        <v>Hamble Lane 4</v>
      </c>
      <c r="C253" s="135" t="s">
        <v>86</v>
      </c>
      <c r="D253" t="str">
        <f>Table13[[#This Row],[Site ID]]&amp;"-"&amp;Table13[[#This Row],[Site Name]]</f>
        <v>HL4-Hamble Lane 4</v>
      </c>
      <c r="E253" s="93" t="s">
        <v>994</v>
      </c>
      <c r="F253" t="s">
        <v>21</v>
      </c>
      <c r="G253" s="109">
        <v>45413</v>
      </c>
      <c r="H253" s="109">
        <v>45448</v>
      </c>
      <c r="I253" s="9">
        <v>838.85000000009313</v>
      </c>
      <c r="J253" s="9">
        <v>16.435021755973619</v>
      </c>
      <c r="K253" s="9">
        <v>8.577777534432995</v>
      </c>
      <c r="L253" s="9">
        <v>1.002</v>
      </c>
      <c r="N253" s="273">
        <f>INDEX(Table12[],MATCH(Table11[[#This Row],[Site ID]],Table12[[#Data],[Site ID]],0),MATCH(Table11[[#Headers],[Area]],Table12[#Headers],0))</f>
        <v>3</v>
      </c>
    </row>
    <row r="254" spans="2:14">
      <c r="B254" t="str">
        <f>INDEX(Table12[Site Name],MATCH('2024'!C254,Table12[Site ID],0),1)</f>
        <v>Hamble Primary School</v>
      </c>
      <c r="C254" s="135" t="s">
        <v>90</v>
      </c>
      <c r="D254" t="str">
        <f>Table13[[#This Row],[Site ID]]&amp;"-"&amp;Table13[[#This Row],[Site Name]]</f>
        <v>HPS-Hamble Primary School</v>
      </c>
      <c r="E254" s="93" t="s">
        <v>995</v>
      </c>
      <c r="F254" t="s">
        <v>21</v>
      </c>
      <c r="G254" s="109">
        <v>45413</v>
      </c>
      <c r="H254" s="109">
        <v>45448</v>
      </c>
      <c r="I254" s="9">
        <v>838.83333333337214</v>
      </c>
      <c r="J254" s="9">
        <v>20.273543413470154</v>
      </c>
      <c r="K254" s="9">
        <v>10.581181322270435</v>
      </c>
      <c r="L254" s="9">
        <v>1.236</v>
      </c>
      <c r="N254" s="273">
        <f>INDEX(Table12[],MATCH(Table11[[#This Row],[Site ID]],Table12[[#Data],[Site ID]],0),MATCH(Table11[[#Headers],[Area]],Table12[#Headers],0))</f>
        <v>3</v>
      </c>
    </row>
    <row r="255" spans="2:14">
      <c r="B255" t="str">
        <f>INDEX(Table12[Site Name],MATCH('2024'!C255,Table12[Site ID],0),1)</f>
        <v>Hound Parish Office</v>
      </c>
      <c r="C255" s="135" t="s">
        <v>93</v>
      </c>
      <c r="D255" t="str">
        <f>Table13[[#This Row],[Site ID]]&amp;"-"&amp;Table13[[#This Row],[Site Name]]</f>
        <v>HPO-Hound Parish Office</v>
      </c>
      <c r="E255" s="93" t="s">
        <v>996</v>
      </c>
      <c r="F255" t="s">
        <v>21</v>
      </c>
      <c r="G255" s="109">
        <v>45413</v>
      </c>
      <c r="H255" s="109">
        <v>45448</v>
      </c>
      <c r="I255" s="9">
        <v>838.76666666666279</v>
      </c>
      <c r="J255" s="9">
        <v>15.255577633827517</v>
      </c>
      <c r="K255" s="9">
        <v>7.9622012702648837</v>
      </c>
      <c r="L255" s="9">
        <v>0.93</v>
      </c>
      <c r="N255" s="273">
        <f>INDEX(Table12[],MATCH(Table11[[#This Row],[Site ID]],Table12[[#Data],[Site ID]],0),MATCH(Table11[[#Headers],[Area]],Table12[#Headers],0))</f>
        <v>3</v>
      </c>
    </row>
    <row r="256" spans="2:14">
      <c r="B256" t="str">
        <f>INDEX(Table12[Site Name],MATCH('2024'!C256,Table12[Site ID],0),1)</f>
        <v>Swaythling road</v>
      </c>
      <c r="C256" s="135" t="s">
        <v>97</v>
      </c>
      <c r="D256" t="str">
        <f>Table13[[#This Row],[Site ID]]&amp;"-"&amp;Table13[[#This Row],[Site Name]]</f>
        <v>SWA-Swaythling road</v>
      </c>
      <c r="E256" s="93" t="s">
        <v>997</v>
      </c>
      <c r="F256" t="s">
        <v>21</v>
      </c>
      <c r="G256" s="109">
        <v>45413</v>
      </c>
      <c r="H256" s="109">
        <v>45448</v>
      </c>
      <c r="I256" s="9">
        <v>838.76666666666279</v>
      </c>
      <c r="J256" s="9">
        <v>21.095347136669016</v>
      </c>
      <c r="K256" s="9">
        <v>11.010097670495311</v>
      </c>
      <c r="L256" s="9">
        <v>1.286</v>
      </c>
      <c r="N256" s="273">
        <f>INDEX(Table12[],MATCH(Table11[[#This Row],[Site ID]],Table12[[#Data],[Site ID]],0),MATCH(Table11[[#Headers],[Area]],Table12[#Headers],0))</f>
        <v>4</v>
      </c>
    </row>
    <row r="257" spans="2:14">
      <c r="B257" t="str">
        <f>INDEX(Table12[Site Name],MATCH('2024'!C257,Table12[Site ID],0),1)</f>
        <v>Allington Lane</v>
      </c>
      <c r="C257" s="135" t="s">
        <v>26</v>
      </c>
      <c r="D257" t="str">
        <f>Table13[[#This Row],[Site ID]]&amp;"-"&amp;Table13[[#This Row],[Site Name]]</f>
        <v>AL-Allington Lane</v>
      </c>
      <c r="E257" s="93" t="s">
        <v>998</v>
      </c>
      <c r="F257" t="s">
        <v>21</v>
      </c>
      <c r="G257" s="109">
        <v>45413</v>
      </c>
      <c r="H257" s="109">
        <v>45448</v>
      </c>
      <c r="I257" s="9">
        <v>838.71666666667443</v>
      </c>
      <c r="J257" s="9">
        <v>18.09452178924133</v>
      </c>
      <c r="K257" s="9">
        <v>9.443904900439108</v>
      </c>
      <c r="L257" s="9">
        <v>1.103</v>
      </c>
      <c r="N257" s="273">
        <f>INDEX(Table12[],MATCH(Table11[[#This Row],[Site ID]],Table12[[#Data],[Site ID]],0),MATCH(Table11[[#Headers],[Area]],Table12[#Headers],0))</f>
        <v>4</v>
      </c>
    </row>
    <row r="258" spans="2:14">
      <c r="B258" t="str">
        <f>INDEX(Table12[Site Name],MATCH('2024'!C258,Table12[Site ID],0),1)</f>
        <v>Jukes Walk</v>
      </c>
      <c r="C258" s="135" t="s">
        <v>102</v>
      </c>
      <c r="D258" t="str">
        <f>Table13[[#This Row],[Site ID]]&amp;"-"&amp;Table13[[#This Row],[Site Name]]</f>
        <v>JW-Jukes Walk</v>
      </c>
      <c r="E258" s="93" t="s">
        <v>999</v>
      </c>
      <c r="F258" t="s">
        <v>21</v>
      </c>
      <c r="G258" s="109">
        <v>45413</v>
      </c>
      <c r="H258" s="109">
        <v>45448</v>
      </c>
      <c r="I258" s="9">
        <v>838.43333333329065</v>
      </c>
      <c r="J258" s="9">
        <v>16.229854490518857</v>
      </c>
      <c r="K258" s="9">
        <v>8.4706964981831199</v>
      </c>
      <c r="L258" s="9">
        <v>0.98899999999999999</v>
      </c>
      <c r="M258" t="s">
        <v>854</v>
      </c>
      <c r="N258" s="273">
        <f>INDEX(Table12[],MATCH(Table11[[#This Row],[Site ID]],Table12[[#Data],[Site ID]],0),MATCH(Table11[[#Headers],[Area]],Table12[#Headers],0))</f>
        <v>4</v>
      </c>
    </row>
    <row r="259" spans="2:14">
      <c r="B259" t="str">
        <f>INDEX(Table12[Site Name],MATCH('2024'!C259,Table12[Site ID],0),1)</f>
        <v>Botley Road</v>
      </c>
      <c r="C259" s="135" t="s">
        <v>46</v>
      </c>
      <c r="D259" t="str">
        <f>Table13[[#This Row],[Site ID]]&amp;"-"&amp;Table13[[#This Row],[Site Name]]</f>
        <v>BOT-Botley Road</v>
      </c>
      <c r="E259" s="93" t="s">
        <v>1000</v>
      </c>
      <c r="F259" t="s">
        <v>21</v>
      </c>
      <c r="G259" s="109">
        <v>45413</v>
      </c>
      <c r="H259" s="109">
        <v>45448</v>
      </c>
      <c r="I259" s="9">
        <v>838.46666666673264</v>
      </c>
      <c r="J259" s="9">
        <v>25.188914287984023</v>
      </c>
      <c r="K259" s="9">
        <v>13.146614972851786</v>
      </c>
      <c r="L259" s="9">
        <v>1.5349999999999999</v>
      </c>
      <c r="N259" s="273">
        <f>INDEX(Table12[],MATCH(Table11[[#This Row],[Site ID]],Table12[[#Data],[Site ID]],0),MATCH(Table11[[#Headers],[Area]],Table12[#Headers],0))</f>
        <v>4</v>
      </c>
    </row>
    <row r="260" spans="2:14">
      <c r="B260" t="str">
        <f>INDEX(Table12[Site Name],MATCH('2024'!C260,Table12[Site ID],0),1)</f>
        <v>Wyvern School</v>
      </c>
      <c r="C260" s="135" t="s">
        <v>107</v>
      </c>
      <c r="D260" t="str">
        <f>Table13[[#This Row],[Site ID]]&amp;"-"&amp;Table13[[#This Row],[Site Name]]</f>
        <v>WYV-Wyvern School</v>
      </c>
      <c r="E260" s="93" t="s">
        <v>1001</v>
      </c>
      <c r="F260" t="s">
        <v>21</v>
      </c>
      <c r="G260" s="109">
        <v>45414</v>
      </c>
      <c r="H260" s="109">
        <v>45448</v>
      </c>
      <c r="I260" s="9">
        <v>814.61666666669771</v>
      </c>
      <c r="J260" s="9">
        <v>25.791263375410765</v>
      </c>
      <c r="K260" s="9">
        <v>13.460993410965953</v>
      </c>
      <c r="L260" s="9">
        <v>1.5269999999999999</v>
      </c>
      <c r="N260" s="273">
        <f>INDEX(Table12[],MATCH(Table11[[#This Row],[Site ID]],Table12[[#Data],[Site ID]],0),MATCH(Table11[[#Headers],[Area]],Table12[#Headers],0))</f>
        <v>5</v>
      </c>
    </row>
    <row r="261" spans="2:14">
      <c r="B261" t="str">
        <f>INDEX(Table12[Site Name],MATCH('2024'!C261,Table12[Site ID],0),1)</f>
        <v>Fair Oak Road/Sandy Lane</v>
      </c>
      <c r="C261" s="135" t="s">
        <v>84</v>
      </c>
      <c r="D261" t="str">
        <f>Table13[[#This Row],[Site ID]]&amp;"-"&amp;Table13[[#This Row],[Site Name]]</f>
        <v>FORSL-Fair Oak Road/Sandy Lane</v>
      </c>
      <c r="E261" s="93" t="s">
        <v>1002</v>
      </c>
      <c r="F261" t="s">
        <v>21</v>
      </c>
      <c r="G261" s="109">
        <v>45413</v>
      </c>
      <c r="H261" s="109">
        <v>45448</v>
      </c>
      <c r="I261" s="9">
        <v>838.51666666672099</v>
      </c>
      <c r="J261" s="9">
        <v>26.122710341673091</v>
      </c>
      <c r="K261" s="9">
        <v>13.633982433023535</v>
      </c>
      <c r="L261" s="9">
        <v>1.5920000000000001</v>
      </c>
      <c r="N261" s="273">
        <f>INDEX(Table12[],MATCH(Table11[[#This Row],[Site ID]],Table12[[#Data],[Site ID]],0),MATCH(Table11[[#Headers],[Area]],Table12[#Headers],0))</f>
        <v>5</v>
      </c>
    </row>
    <row r="262" spans="2:14">
      <c r="B262" t="str">
        <f>INDEX(Table12[Site Name],MATCH('2024'!C262,Table12[Site ID],0),1)</f>
        <v>Fair Oak Road</v>
      </c>
      <c r="C262" s="135" t="s">
        <v>80</v>
      </c>
      <c r="D262" t="str">
        <f>Table13[[#This Row],[Site ID]]&amp;"-"&amp;Table13[[#This Row],[Site Name]]</f>
        <v>FOR-Fair Oak Road</v>
      </c>
      <c r="E262" s="93" t="s">
        <v>1003</v>
      </c>
      <c r="F262" t="s">
        <v>21</v>
      </c>
      <c r="G262" s="109">
        <v>45413</v>
      </c>
      <c r="H262" s="109">
        <v>45448</v>
      </c>
      <c r="I262" s="9">
        <v>838.40000000002328</v>
      </c>
      <c r="J262" s="9">
        <v>14.999673187022484</v>
      </c>
      <c r="K262" s="9">
        <v>7.8286394504292716</v>
      </c>
      <c r="L262" s="9">
        <v>0.91400000000000003</v>
      </c>
      <c r="N262" s="273">
        <f>INDEX(Table12[],MATCH(Table11[[#This Row],[Site ID]],Table12[[#Data],[Site ID]],0),MATCH(Table11[[#Headers],[Area]],Table12[#Headers],0))</f>
        <v>5</v>
      </c>
    </row>
    <row r="263" spans="2:14">
      <c r="B263" t="str">
        <f>INDEX(Table12[Site Name],MATCH('2024'!C263,Table12[Site ID],0),1)</f>
        <v>Bishopstoke Road</v>
      </c>
      <c r="C263" s="135" t="s">
        <v>49</v>
      </c>
      <c r="D263" t="str">
        <f>Table13[[#This Row],[Site ID]]&amp;"-"&amp;Table13[[#This Row],[Site Name]]</f>
        <v>BR-Bishopstoke Road</v>
      </c>
      <c r="E263" s="93" t="s">
        <v>1004</v>
      </c>
      <c r="F263" t="s">
        <v>21</v>
      </c>
      <c r="G263" s="109">
        <v>45413</v>
      </c>
      <c r="H263" s="109">
        <v>45448</v>
      </c>
      <c r="I263" s="9">
        <v>838.38333333330229</v>
      </c>
      <c r="J263" s="9">
        <v>28.752680357037423</v>
      </c>
      <c r="K263" s="9">
        <v>15.006618140416192</v>
      </c>
      <c r="L263" s="9">
        <v>1.752</v>
      </c>
      <c r="N263" s="273">
        <f>INDEX(Table12[],MATCH(Table11[[#This Row],[Site ID]],Table12[[#Data],[Site ID]],0),MATCH(Table11[[#Headers],[Area]],Table12[#Headers],0))</f>
        <v>5</v>
      </c>
    </row>
    <row r="264" spans="2:14">
      <c r="B264" t="str">
        <f>INDEX(Table12[Site Name],MATCH('2024'!C264,Table12[Site ID],0),1)</f>
        <v>Bishopstoke Road 2</v>
      </c>
      <c r="C264" s="135" t="s">
        <v>52</v>
      </c>
      <c r="D264" t="str">
        <f>Table13[[#This Row],[Site ID]]&amp;"-"&amp;Table13[[#This Row],[Site Name]]</f>
        <v>BR2-Bishopstoke Road 2</v>
      </c>
      <c r="E264" s="93" t="s">
        <v>1005</v>
      </c>
      <c r="F264" t="s">
        <v>21</v>
      </c>
      <c r="G264" s="109">
        <v>45413</v>
      </c>
      <c r="H264" s="109">
        <v>45448</v>
      </c>
      <c r="I264" s="9">
        <v>838.33333333331393</v>
      </c>
      <c r="J264" s="9">
        <v>22.928019483101924</v>
      </c>
      <c r="K264" s="9">
        <v>11.966607245877832</v>
      </c>
      <c r="L264" s="9">
        <v>1.397</v>
      </c>
      <c r="N264" s="273">
        <f>INDEX(Table12[],MATCH(Table11[[#This Row],[Site ID]],Table12[[#Data],[Site ID]],0),MATCH(Table11[[#Headers],[Area]],Table12[#Headers],0))</f>
        <v>5</v>
      </c>
    </row>
    <row r="265" spans="2:14">
      <c r="B265" t="str">
        <f>INDEX(Table12[Site Name],MATCH('2024'!C265,Table12[Site ID],0),1)</f>
        <v>Twyford Road</v>
      </c>
      <c r="C265" s="135" t="s">
        <v>118</v>
      </c>
      <c r="D265" t="str">
        <f>Table13[[#This Row],[Site ID]]&amp;"-"&amp;Table13[[#This Row],[Site Name]]</f>
        <v>TWY-Twyford Road</v>
      </c>
      <c r="E265" s="93" t="s">
        <v>1006</v>
      </c>
      <c r="F265" t="s">
        <v>21</v>
      </c>
      <c r="G265" s="109">
        <v>45414</v>
      </c>
      <c r="H265" s="109">
        <v>45448</v>
      </c>
      <c r="I265" s="9">
        <v>816.33333333319752</v>
      </c>
      <c r="J265" s="9">
        <v>20.461526337283928</v>
      </c>
      <c r="K265" s="9">
        <v>10.679293495450903</v>
      </c>
      <c r="L265" s="9">
        <v>1.214</v>
      </c>
      <c r="N265" s="273">
        <f>INDEX(Table12[],MATCH(Table11[[#This Row],[Site ID]],Table12[[#Data],[Site ID]],0),MATCH(Table11[[#Headers],[Area]],Table12[#Headers],0))</f>
        <v>5</v>
      </c>
    </row>
    <row r="266" spans="2:14">
      <c r="B266" t="str">
        <f>INDEX(Table12[Site Name],MATCH('2024'!C266,Table12[Site ID],0),1)</f>
        <v>Mill Street</v>
      </c>
      <c r="C266" s="135" t="s">
        <v>122</v>
      </c>
      <c r="D266" t="str">
        <f>Table13[[#This Row],[Site ID]]&amp;"-"&amp;Table13[[#This Row],[Site Name]]</f>
        <v>MS-Mill Street</v>
      </c>
      <c r="E266" s="93" t="s">
        <v>1007</v>
      </c>
      <c r="F266" t="s">
        <v>21</v>
      </c>
      <c r="G266" s="109">
        <v>45413</v>
      </c>
      <c r="H266" s="109">
        <v>45448</v>
      </c>
      <c r="I266" s="9">
        <v>838.28333333332557</v>
      </c>
      <c r="J266" s="9">
        <v>24.685610672604955</v>
      </c>
      <c r="K266" s="9">
        <v>12.883930413676909</v>
      </c>
      <c r="L266" s="9">
        <v>1.504</v>
      </c>
      <c r="N266" s="273">
        <f>INDEX(Table12[],MATCH(Table11[[#This Row],[Site ID]],Table12[[#Data],[Site ID]],0),MATCH(Table11[[#Headers],[Area]],Table12[#Headers],0))</f>
        <v>5</v>
      </c>
    </row>
    <row r="267" spans="2:14">
      <c r="B267" t="str">
        <f>INDEX(Table12[Site Name],MATCH('2024'!C267,Table12[Site ID],0),1)</f>
        <v>Campbell Road 4</v>
      </c>
      <c r="C267" s="135" t="s">
        <v>72</v>
      </c>
      <c r="D267" t="str">
        <f>Table13[[#This Row],[Site ID]]&amp;"-"&amp;Table13[[#This Row],[Site Name]]</f>
        <v>CR4-Campbell Road 4</v>
      </c>
      <c r="E267" s="93" t="s">
        <v>1008</v>
      </c>
      <c r="F267" t="s">
        <v>21</v>
      </c>
      <c r="G267" s="109">
        <v>45413</v>
      </c>
      <c r="H267" s="109">
        <v>45448</v>
      </c>
      <c r="I267" s="9">
        <v>838.23333333333721</v>
      </c>
      <c r="J267" s="9">
        <v>17.760255298842722</v>
      </c>
      <c r="K267" s="9">
        <v>9.2694443104607114</v>
      </c>
      <c r="L267" s="9">
        <v>1.0820000000000001</v>
      </c>
      <c r="N267" s="273">
        <f>INDEX(Table12[],MATCH(Table11[[#This Row],[Site ID]],Table12[[#Data],[Site ID]],0),MATCH(Table11[[#Headers],[Area]],Table12[#Headers],0))</f>
        <v>5</v>
      </c>
    </row>
    <row r="268" spans="2:14">
      <c r="B268" t="str">
        <f>INDEX(Table12[Site Name],MATCH('2024'!C268,Table12[Site ID],0),1)</f>
        <v>Campbell Road 3</v>
      </c>
      <c r="C268" s="135" t="s">
        <v>68</v>
      </c>
      <c r="D268" t="str">
        <f>Table13[[#This Row],[Site ID]]&amp;"-"&amp;Table13[[#This Row],[Site Name]]</f>
        <v>CR3-Campbell Road 3</v>
      </c>
      <c r="E268" s="93" t="s">
        <v>1009</v>
      </c>
      <c r="F268" t="s">
        <v>21</v>
      </c>
      <c r="G268" s="109">
        <v>45413</v>
      </c>
      <c r="H268" s="109">
        <v>45448</v>
      </c>
      <c r="I268" s="9">
        <v>838.21666666661622</v>
      </c>
      <c r="J268" s="9">
        <v>11.047032787863788</v>
      </c>
      <c r="K268" s="9">
        <v>5.7656747327055262</v>
      </c>
      <c r="L268" s="9">
        <v>0.67300000000000004</v>
      </c>
      <c r="N268" s="273">
        <f>INDEX(Table12[],MATCH(Table11[[#This Row],[Site ID]],Table12[[#Data],[Site ID]],0),MATCH(Table11[[#Headers],[Area]],Table12[#Headers],0))</f>
        <v>5</v>
      </c>
    </row>
    <row r="269" spans="2:14">
      <c r="B269" t="str">
        <f>INDEX(Table12[Site Name],MATCH('2024'!C269,Table12[Site ID],0),1)</f>
        <v>Campbell Road</v>
      </c>
      <c r="C269" s="135" t="s">
        <v>64</v>
      </c>
      <c r="D269" t="str">
        <f>Table13[[#This Row],[Site ID]]&amp;"-"&amp;Table13[[#This Row],[Site Name]]</f>
        <v>CR-Campbell Road</v>
      </c>
      <c r="E269" s="93" t="s">
        <v>1010</v>
      </c>
      <c r="F269" t="s">
        <v>21</v>
      </c>
      <c r="G269" s="109">
        <v>45413</v>
      </c>
      <c r="H269" s="109">
        <v>45448</v>
      </c>
      <c r="I269" s="9">
        <v>838.18333333334886</v>
      </c>
      <c r="J269" s="9">
        <v>27.561226859676172</v>
      </c>
      <c r="K269" s="9">
        <v>14.384773935112825</v>
      </c>
      <c r="L269" s="9">
        <v>1.679</v>
      </c>
      <c r="N269" s="273">
        <f>INDEX(Table12[],MATCH(Table11[[#This Row],[Site ID]],Table12[[#Data],[Site ID]],0),MATCH(Table11[[#Headers],[Area]],Table12[#Headers],0))</f>
        <v>5</v>
      </c>
    </row>
    <row r="270" spans="2:14">
      <c r="B270" t="str">
        <f>INDEX(Table12[Site Name],MATCH('2024'!C270,Table12[Site ID],0),1)</f>
        <v>Southampton Road Analyser (A)</v>
      </c>
      <c r="C270" s="135" t="s">
        <v>135</v>
      </c>
      <c r="D270" t="str">
        <f>Table13[[#This Row],[Site ID]]&amp;"-"&amp;Table13[[#This Row],[Site Name]]</f>
        <v>SRAN(A)-Southampton Road Analyser (A)</v>
      </c>
      <c r="E270" s="93">
        <v>2444389</v>
      </c>
      <c r="F270" t="s">
        <v>21</v>
      </c>
      <c r="G270" s="109">
        <v>45414</v>
      </c>
      <c r="H270" s="109">
        <v>45448</v>
      </c>
      <c r="I270" s="9">
        <v>816.1500000001397</v>
      </c>
      <c r="J270" s="9">
        <v>25.557365680323997</v>
      </c>
      <c r="K270" s="9">
        <v>13.338917369688934</v>
      </c>
      <c r="L270" s="9">
        <v>1.516</v>
      </c>
      <c r="M270" t="s">
        <v>854</v>
      </c>
      <c r="N270" s="273">
        <f>INDEX(Table12[],MATCH(Table11[[#This Row],[Site ID]],Table12[[#Data],[Site ID]],0),MATCH(Table11[[#Headers],[Area]],Table12[#Headers],0))</f>
        <v>5</v>
      </c>
    </row>
    <row r="271" spans="2:14">
      <c r="B271" t="str">
        <f>INDEX(Table12[Site Name],MATCH('2024'!C271,Table12[Site ID],0),1)</f>
        <v>Southampton Road Analyser (B)</v>
      </c>
      <c r="C271" s="135" t="s">
        <v>138</v>
      </c>
      <c r="D271" t="str">
        <f>Table13[[#This Row],[Site ID]]&amp;"-"&amp;Table13[[#This Row],[Site Name]]</f>
        <v>SRAN(B)-Southampton Road Analyser (B)</v>
      </c>
      <c r="E271" s="93" t="s">
        <v>1011</v>
      </c>
      <c r="F271" t="s">
        <v>21</v>
      </c>
      <c r="G271" s="109">
        <v>45414</v>
      </c>
      <c r="H271" s="109">
        <v>45448</v>
      </c>
      <c r="I271" s="9">
        <v>816.14999999996508</v>
      </c>
      <c r="J271" s="9">
        <v>28.102987195982333</v>
      </c>
      <c r="K271" s="9">
        <v>14.667529851765311</v>
      </c>
      <c r="L271" s="9">
        <v>1.667</v>
      </c>
      <c r="N271" s="273">
        <f>INDEX(Table12[],MATCH(Table11[[#This Row],[Site ID]],Table12[[#Data],[Site ID]],0),MATCH(Table11[[#Headers],[Area]],Table12[#Headers],0))</f>
        <v>5</v>
      </c>
    </row>
    <row r="272" spans="2:14">
      <c r="B272" t="str">
        <f>INDEX(Table12[Site Name],MATCH('2024'!C272,Table12[Site ID],0),1)</f>
        <v>Southampton Road Analyser (C)</v>
      </c>
      <c r="C272" s="135" t="s">
        <v>141</v>
      </c>
      <c r="D272" t="str">
        <f>Table13[[#This Row],[Site ID]]&amp;"-"&amp;Table13[[#This Row],[Site Name]]</f>
        <v>SRAN(C)-Southampton Road Analyser (C)</v>
      </c>
      <c r="E272" s="93" t="s">
        <v>1012</v>
      </c>
      <c r="F272" t="s">
        <v>21</v>
      </c>
      <c r="G272" s="109">
        <v>45414</v>
      </c>
      <c r="H272" s="109">
        <v>45448</v>
      </c>
      <c r="I272" s="9">
        <v>816.14999999996508</v>
      </c>
      <c r="J272" s="9">
        <v>27.040906696074185</v>
      </c>
      <c r="K272" s="9">
        <v>14.113208087721391</v>
      </c>
      <c r="L272" s="9">
        <v>1.6040000000000001</v>
      </c>
      <c r="N272" s="273">
        <f>INDEX(Table12[],MATCH(Table11[[#This Row],[Site ID]],Table12[[#Data],[Site ID]],0),MATCH(Table11[[#Headers],[Area]],Table12[#Headers],0))</f>
        <v>5</v>
      </c>
    </row>
    <row r="273" spans="2:14">
      <c r="B273" t="str">
        <f>INDEX(Table12[Site Name],MATCH('2024'!C273,Table12[Site ID],0),1)</f>
        <v>Chestnut Avenue</v>
      </c>
      <c r="C273" s="135" t="s">
        <v>56</v>
      </c>
      <c r="D273" t="str">
        <f>Table13[[#This Row],[Site ID]]&amp;"-"&amp;Table13[[#This Row],[Site Name]]</f>
        <v>CA-Chestnut Avenue</v>
      </c>
      <c r="E273" s="93" t="s">
        <v>1013</v>
      </c>
      <c r="F273" t="s">
        <v>21</v>
      </c>
      <c r="G273" s="109">
        <v>45413</v>
      </c>
      <c r="H273" s="109">
        <v>45448</v>
      </c>
      <c r="I273" s="9">
        <v>838.23333333333721</v>
      </c>
      <c r="J273" s="9">
        <v>19.352440847814758</v>
      </c>
      <c r="K273" s="9">
        <v>10.100438855853215</v>
      </c>
      <c r="L273" s="9">
        <v>1.179</v>
      </c>
      <c r="N273" s="273">
        <f>INDEX(Table12[],MATCH(Table11[[#This Row],[Site ID]],Table12[[#Data],[Site ID]],0),MATCH(Table11[[#Headers],[Area]],Table12[#Headers],0))</f>
        <v>6</v>
      </c>
    </row>
    <row r="274" spans="2:14">
      <c r="B274" t="str">
        <f>INDEX(Table12[Site Name],MATCH('2024'!C274,Table12[Site ID],0),1)</f>
        <v>Southampton Road 1</v>
      </c>
      <c r="C274" s="135" t="s">
        <v>149</v>
      </c>
      <c r="D274" t="str">
        <f>Table13[[#This Row],[Site ID]]&amp;"-"&amp;Table13[[#This Row],[Site Name]]</f>
        <v>SR1-Southampton Road 1</v>
      </c>
      <c r="E274" s="93" t="s">
        <v>1014</v>
      </c>
      <c r="F274" t="s">
        <v>21</v>
      </c>
      <c r="G274" s="109">
        <v>45413</v>
      </c>
      <c r="H274" s="109">
        <v>45448</v>
      </c>
      <c r="I274" s="9">
        <v>838.20000000006985</v>
      </c>
      <c r="J274" s="9">
        <v>31.992711763299649</v>
      </c>
      <c r="K274" s="9">
        <v>16.697657496502949</v>
      </c>
      <c r="L274" s="9">
        <v>1.9490000000000001</v>
      </c>
      <c r="N274" s="273">
        <f>INDEX(Table12[],MATCH(Table11[[#This Row],[Site ID]],Table12[[#Data],[Site ID]],0),MATCH(Table11[[#Headers],[Area]],Table12[#Headers],0))</f>
        <v>6</v>
      </c>
    </row>
    <row r="275" spans="2:14">
      <c r="B275" t="str">
        <f>INDEX(Table12[Site Name],MATCH('2024'!C275,Table12[Site ID],0),1)</f>
        <v>Southampton Road 2</v>
      </c>
      <c r="C275" s="135" t="s">
        <v>152</v>
      </c>
      <c r="D275" t="str">
        <f>Table13[[#This Row],[Site ID]]&amp;"-"&amp;Table13[[#This Row],[Site Name]]</f>
        <v>SR2-Southampton Road 2</v>
      </c>
      <c r="E275" s="93" t="s">
        <v>1015</v>
      </c>
      <c r="F275" t="s">
        <v>21</v>
      </c>
      <c r="G275" s="109">
        <v>45414</v>
      </c>
      <c r="H275" s="109">
        <v>45448</v>
      </c>
      <c r="I275" s="9">
        <v>816.63333333330229</v>
      </c>
      <c r="J275" s="9">
        <v>31.304406710479171</v>
      </c>
      <c r="K275" s="9">
        <v>16.338416863506875</v>
      </c>
      <c r="L275" s="9">
        <v>1.8580000000000001</v>
      </c>
      <c r="N275" s="273">
        <f>INDEX(Table12[],MATCH(Table11[[#This Row],[Site ID]],Table12[[#Data],[Site ID]],0),MATCH(Table11[[#Headers],[Area]],Table12[#Headers],0))</f>
        <v>6</v>
      </c>
    </row>
    <row r="276" spans="2:14">
      <c r="B276" t="str">
        <f>INDEX(Table12[Site Name],MATCH('2024'!C276,Table12[Site ID],0),1)</f>
        <v>The Point (A)</v>
      </c>
      <c r="C276" s="135" t="s">
        <v>156</v>
      </c>
      <c r="D276" t="str">
        <f>Table13[[#This Row],[Site ID]]&amp;"-"&amp;Table13[[#This Row],[Site Name]]</f>
        <v>TP(A)-The Point (A)</v>
      </c>
      <c r="E276" s="93" t="s">
        <v>1016</v>
      </c>
      <c r="F276" t="s">
        <v>21</v>
      </c>
      <c r="G276" s="109">
        <v>45413</v>
      </c>
      <c r="H276" s="109">
        <v>45448</v>
      </c>
      <c r="I276" s="9">
        <v>838.18333333334886</v>
      </c>
      <c r="J276" s="9">
        <v>18.417925274899744</v>
      </c>
      <c r="K276" s="9">
        <v>9.6126958637263797</v>
      </c>
      <c r="L276" s="9">
        <v>1.1220000000000001</v>
      </c>
      <c r="N276" s="273">
        <f>INDEX(Table12[],MATCH(Table11[[#This Row],[Site ID]],Table12[[#Data],[Site ID]],0),MATCH(Table11[[#Headers],[Area]],Table12[#Headers],0))</f>
        <v>6</v>
      </c>
    </row>
    <row r="277" spans="2:14">
      <c r="B277" t="str">
        <f>INDEX(Table12[Site Name],MATCH('2024'!C277,Table12[Site ID],0),1)</f>
        <v>The Point (B)</v>
      </c>
      <c r="C277" s="135" t="s">
        <v>159</v>
      </c>
      <c r="D277" t="str">
        <f>Table13[[#This Row],[Site ID]]&amp;"-"&amp;Table13[[#This Row],[Site Name]]</f>
        <v>TP(B)-The Point (B)</v>
      </c>
      <c r="E277" s="93" t="s">
        <v>1017</v>
      </c>
      <c r="F277" t="s">
        <v>21</v>
      </c>
      <c r="G277" s="109">
        <v>45413</v>
      </c>
      <c r="H277" s="109">
        <v>45448</v>
      </c>
      <c r="I277" s="9">
        <v>838.18333333334886</v>
      </c>
      <c r="J277" s="9">
        <v>17.695653695491909</v>
      </c>
      <c r="K277" s="9">
        <v>9.2357273984822079</v>
      </c>
      <c r="L277" s="9">
        <v>1.0780000000000001</v>
      </c>
      <c r="N277" s="273">
        <f>INDEX(Table12[],MATCH(Table11[[#This Row],[Site ID]],Table12[[#Data],[Site ID]],0),MATCH(Table11[[#Headers],[Area]],Table12[#Headers],0))</f>
        <v>6</v>
      </c>
    </row>
    <row r="278" spans="2:14">
      <c r="B278" t="str">
        <f>INDEX(Table12[Site Name],MATCH('2024'!C278,Table12[Site ID],0),1)</f>
        <v>The Point (C)</v>
      </c>
      <c r="C278" s="135" t="s">
        <v>162</v>
      </c>
      <c r="D278" t="str">
        <f>Table13[[#This Row],[Site ID]]&amp;"-"&amp;Table13[[#This Row],[Site Name]]</f>
        <v>TP(C)-The Point (C)</v>
      </c>
      <c r="E278" s="93" t="s">
        <v>1018</v>
      </c>
      <c r="F278" t="s">
        <v>21</v>
      </c>
      <c r="G278" s="109">
        <v>45413</v>
      </c>
      <c r="H278" s="109">
        <v>45448</v>
      </c>
      <c r="I278" s="9">
        <v>838.18333333334886</v>
      </c>
      <c r="J278" s="9">
        <v>17.547916326976669</v>
      </c>
      <c r="K278" s="9">
        <v>9.1586202124095344</v>
      </c>
      <c r="L278" s="9">
        <v>1.069</v>
      </c>
      <c r="N278" s="273">
        <f>INDEX(Table12[],MATCH(Table11[[#This Row],[Site ID]],Table12[[#Data],[Site ID]],0),MATCH(Table11[[#Headers],[Area]],Table12[#Headers],0))</f>
        <v>6</v>
      </c>
    </row>
    <row r="279" spans="2:14">
      <c r="B279" t="str">
        <f>INDEX(Table12[Site Name],MATCH('2024'!C279,Table12[Site ID],0),1)</f>
        <v>Oxburgh Close</v>
      </c>
      <c r="C279" s="135" t="s">
        <v>143</v>
      </c>
      <c r="D279" t="str">
        <f>Table13[[#This Row],[Site ID]]&amp;"-"&amp;Table13[[#This Row],[Site Name]]</f>
        <v>OX-Oxburgh Close</v>
      </c>
      <c r="E279" s="93" t="s">
        <v>1019</v>
      </c>
      <c r="F279" t="s">
        <v>21</v>
      </c>
      <c r="G279" s="109">
        <v>45413</v>
      </c>
      <c r="H279" s="109">
        <v>45448</v>
      </c>
      <c r="I279" s="9">
        <v>838.31666666676756</v>
      </c>
      <c r="J279" s="9">
        <v>12.686980258055293</v>
      </c>
      <c r="K279" s="9">
        <v>6.6215972119286501</v>
      </c>
      <c r="L279" s="9">
        <v>0.77300000000000002</v>
      </c>
      <c r="N279" s="273">
        <f>INDEX(Table12[],MATCH(Table11[[#This Row],[Site ID]],Table12[[#Data],[Site ID]],0),MATCH(Table11[[#Headers],[Area]],Table12[#Headers],0))</f>
        <v>6</v>
      </c>
    </row>
    <row r="280" spans="2:14">
      <c r="B280" t="str">
        <f>INDEX(Table12[Site Name],MATCH('2024'!C280,Table12[Site ID],0),1)</f>
        <v>Hadleigh Gardens</v>
      </c>
      <c r="C280" s="135" t="s">
        <v>95</v>
      </c>
      <c r="D280" t="str">
        <f>Table13[[#This Row],[Site ID]]&amp;"-"&amp;Table13[[#This Row],[Site Name]]</f>
        <v>HG-Hadleigh Gardens</v>
      </c>
      <c r="E280" s="93" t="s">
        <v>1020</v>
      </c>
      <c r="F280" t="s">
        <v>21</v>
      </c>
      <c r="G280" s="109">
        <v>45413</v>
      </c>
      <c r="H280" s="109">
        <v>45448</v>
      </c>
      <c r="I280" s="9">
        <v>838.28333333332557</v>
      </c>
      <c r="J280" s="9">
        <v>10.668648229516771</v>
      </c>
      <c r="K280" s="9">
        <v>5.5681880112300481</v>
      </c>
      <c r="L280" s="9">
        <v>0.65</v>
      </c>
      <c r="N280" s="273">
        <f>INDEX(Table12[],MATCH(Table11[[#This Row],[Site ID]],Table12[[#Data],[Site ID]],0),MATCH(Table11[[#Headers],[Area]],Table12[#Headers],0))</f>
        <v>6</v>
      </c>
    </row>
    <row r="281" spans="2:14">
      <c r="B281" t="str">
        <f>INDEX(Table12[Site Name],MATCH('2024'!C281,Table12[Site ID],0),1)</f>
        <v>Woodside Avenue</v>
      </c>
      <c r="C281" s="135" t="s">
        <v>175</v>
      </c>
      <c r="D281" t="str">
        <f>Table13[[#This Row],[Site ID]]&amp;"-"&amp;Table13[[#This Row],[Site Name]]</f>
        <v>WA-Woodside Avenue</v>
      </c>
      <c r="E281" s="93" t="s">
        <v>1021</v>
      </c>
      <c r="F281" t="s">
        <v>21</v>
      </c>
      <c r="G281" s="109">
        <v>45413</v>
      </c>
      <c r="H281" s="109">
        <v>45448</v>
      </c>
      <c r="I281" s="9">
        <v>838.31666666676756</v>
      </c>
      <c r="J281" s="9">
        <v>25.45602377780564</v>
      </c>
      <c r="K281" s="9">
        <v>13.286024936224239</v>
      </c>
      <c r="L281" s="9">
        <v>1.5509999999999999</v>
      </c>
      <c r="N281" s="273">
        <f>INDEX(Table12[],MATCH(Table11[[#This Row],[Site ID]],Table12[[#Data],[Site ID]],0),MATCH(Table11[[#Headers],[Area]],Table12[#Headers],0))</f>
        <v>6</v>
      </c>
    </row>
    <row r="282" spans="2:14">
      <c r="B282" t="str">
        <f>INDEX(Table12[Site Name],MATCH('2024'!C282,Table12[Site ID],0),1)</f>
        <v>Belmont Road</v>
      </c>
      <c r="C282" s="135" t="s">
        <v>42</v>
      </c>
      <c r="D282" t="str">
        <f>Table13[[#This Row],[Site ID]]&amp;"-"&amp;Table13[[#This Row],[Site Name]]</f>
        <v>BEL-Belmont Road</v>
      </c>
      <c r="E282" s="93" t="s">
        <v>1022</v>
      </c>
      <c r="F282" t="s">
        <v>21</v>
      </c>
      <c r="G282" s="109">
        <v>45413</v>
      </c>
      <c r="H282" s="109">
        <v>45448</v>
      </c>
      <c r="I282" s="9">
        <v>838.3499999998603</v>
      </c>
      <c r="J282" s="9">
        <v>15.066215781000901</v>
      </c>
      <c r="K282" s="9">
        <v>7.86336940553283</v>
      </c>
      <c r="L282" s="9">
        <v>0.91800000000000004</v>
      </c>
      <c r="N282" s="273">
        <f>INDEX(Table12[],MATCH(Table11[[#This Row],[Site ID]],Table12[[#Data],[Site ID]],0),MATCH(Table11[[#Headers],[Area]],Table12[#Headers],0))</f>
        <v>6</v>
      </c>
    </row>
    <row r="283" spans="2:14">
      <c r="B283" t="str">
        <f>INDEX(Table12[Site Name],MATCH('2024'!C283,Table12[Site ID],0),1)</f>
        <v>Leigh Road/J13</v>
      </c>
      <c r="C283" s="135" t="s">
        <v>120</v>
      </c>
      <c r="D283" t="str">
        <f>Table13[[#This Row],[Site ID]]&amp;"-"&amp;Table13[[#This Row],[Site Name]]</f>
        <v>LR13-Leigh Road/J13</v>
      </c>
      <c r="E283" s="93" t="s">
        <v>1023</v>
      </c>
      <c r="F283" t="s">
        <v>21</v>
      </c>
      <c r="G283" s="109">
        <v>45413</v>
      </c>
      <c r="H283" s="109">
        <v>45448</v>
      </c>
      <c r="I283" s="9">
        <v>838.28333333332557</v>
      </c>
      <c r="J283" s="9">
        <v>32.350624092888545</v>
      </c>
      <c r="K283" s="9">
        <v>16.884459338668343</v>
      </c>
      <c r="L283" s="9">
        <v>1.9710000000000001</v>
      </c>
      <c r="N283" s="273">
        <f>INDEX(Table12[],MATCH(Table11[[#This Row],[Site ID]],Table12[[#Data],[Site ID]],0),MATCH(Table11[[#Headers],[Area]],Table12[#Headers],0))</f>
        <v>6</v>
      </c>
    </row>
    <row r="284" spans="2:14">
      <c r="B284" t="str">
        <f>INDEX(Table12[Site Name],MATCH('2024'!C284,Table12[Site ID],0),1)</f>
        <v>Steele Close (A)</v>
      </c>
      <c r="C284" s="135" t="s">
        <v>167</v>
      </c>
      <c r="D284" t="str">
        <f>Table13[[#This Row],[Site ID]]&amp;"-"&amp;Table13[[#This Row],[Site Name]]</f>
        <v>SC(A)-Steele Close (A)</v>
      </c>
      <c r="E284" s="93" t="s">
        <v>1024</v>
      </c>
      <c r="F284" t="s">
        <v>21</v>
      </c>
      <c r="G284" s="109">
        <v>45413</v>
      </c>
      <c r="H284" s="109">
        <v>45448</v>
      </c>
      <c r="I284" s="9">
        <v>838.28333333332557</v>
      </c>
      <c r="J284" s="9">
        <v>18.169528600115484</v>
      </c>
      <c r="K284" s="9">
        <v>9.4830525052794812</v>
      </c>
      <c r="L284" s="9">
        <v>1.107</v>
      </c>
      <c r="N284" s="273">
        <f>INDEX(Table12[],MATCH(Table11[[#This Row],[Site ID]],Table12[[#Data],[Site ID]],0),MATCH(Table11[[#Headers],[Area]],Table12[#Headers],0))</f>
        <v>6</v>
      </c>
    </row>
    <row r="285" spans="2:14">
      <c r="B285" t="str">
        <f>INDEX(Table12[Site Name],MATCH('2024'!C285,Table12[Site ID],0),1)</f>
        <v>Steele Close (B)</v>
      </c>
      <c r="C285" s="135" t="s">
        <v>170</v>
      </c>
      <c r="D285" t="str">
        <f>Table13[[#This Row],[Site ID]]&amp;"-"&amp;Table13[[#This Row],[Site Name]]</f>
        <v>SC(B)-Steele Close (B)</v>
      </c>
      <c r="E285" s="93" t="s">
        <v>1025</v>
      </c>
      <c r="F285" t="s">
        <v>21</v>
      </c>
      <c r="G285" s="109">
        <v>45413</v>
      </c>
      <c r="H285" s="109">
        <v>45448</v>
      </c>
      <c r="I285" s="9">
        <v>838.28333333332557</v>
      </c>
      <c r="J285" s="9">
        <v>17.841262500745735</v>
      </c>
      <c r="K285" s="9">
        <v>9.311723643395478</v>
      </c>
      <c r="L285" s="9">
        <v>1.087</v>
      </c>
      <c r="N285" s="273">
        <f>INDEX(Table12[],MATCH(Table11[[#This Row],[Site ID]],Table12[[#Data],[Site ID]],0),MATCH(Table11[[#Headers],[Area]],Table12[#Headers],0))</f>
        <v>6</v>
      </c>
    </row>
    <row r="286" spans="2:14">
      <c r="B286" t="str">
        <f>INDEX(Table12[Site Name],MATCH('2024'!C286,Table12[Site ID],0),1)</f>
        <v>Steele Close (C)</v>
      </c>
      <c r="C286" s="135" t="s">
        <v>173</v>
      </c>
      <c r="D286" t="str">
        <f>Table13[[#This Row],[Site ID]]&amp;"-"&amp;Table13[[#This Row],[Site Name]]</f>
        <v>SC(C)-Steele Close (C)</v>
      </c>
      <c r="E286" s="93" t="s">
        <v>1026</v>
      </c>
      <c r="F286" t="s">
        <v>21</v>
      </c>
      <c r="G286" s="109">
        <v>45413</v>
      </c>
      <c r="H286" s="109">
        <v>45448</v>
      </c>
      <c r="I286" s="9">
        <v>838.28333333332557</v>
      </c>
      <c r="J286" s="9">
        <v>17.890502415651198</v>
      </c>
      <c r="K286" s="9">
        <v>9.3374229726780786</v>
      </c>
      <c r="L286" s="9">
        <v>1.0900000000000001</v>
      </c>
      <c r="N286" s="273">
        <f>INDEX(Table12[],MATCH(Table11[[#This Row],[Site ID]],Table12[[#Data],[Site ID]],0),MATCH(Table11[[#Headers],[Area]],Table12[#Headers],0))</f>
        <v>6</v>
      </c>
    </row>
    <row r="287" spans="2:14">
      <c r="B287" t="str">
        <f>INDEX(Table12[Site Name],MATCH('2024'!C287,Table12[Site ID],0),1)</f>
        <v>Medina Close</v>
      </c>
      <c r="C287" s="135" t="s">
        <v>127</v>
      </c>
      <c r="D287" t="str">
        <f>Table13[[#This Row],[Site ID]]&amp;"-"&amp;Table13[[#This Row],[Site Name]]</f>
        <v>MC-Medina Close</v>
      </c>
      <c r="E287" s="93" t="s">
        <v>1027</v>
      </c>
      <c r="F287" t="s">
        <v>21</v>
      </c>
      <c r="G287" s="109">
        <v>45413</v>
      </c>
      <c r="H287" s="109">
        <v>45448</v>
      </c>
      <c r="I287" s="9">
        <v>838.29999999987194</v>
      </c>
      <c r="J287" s="9">
        <v>16.987432899919092</v>
      </c>
      <c r="K287" s="9">
        <v>8.8660923277239529</v>
      </c>
      <c r="L287" s="9">
        <v>1.0349999999999999</v>
      </c>
      <c r="N287" s="273">
        <f>INDEX(Table12[],MATCH(Table11[[#This Row],[Site ID]],Table12[[#Data],[Site ID]],0),MATCH(Table11[[#Headers],[Area]],Table12[#Headers],0))</f>
        <v>7</v>
      </c>
    </row>
    <row r="288" spans="2:14">
      <c r="B288" t="str">
        <f>INDEX(Table12[Site Name],MATCH('2024'!C288,Table12[Site ID],0),1)</f>
        <v>Porteous Crescent (A)</v>
      </c>
      <c r="C288" s="135" t="s">
        <v>154</v>
      </c>
      <c r="D288" t="str">
        <f>Table13[[#This Row],[Site ID]]&amp;"-"&amp;Table13[[#This Row],[Site Name]]</f>
        <v>PC(A)-Porteous Crescent (A)</v>
      </c>
      <c r="E288" s="93" t="s">
        <v>1028</v>
      </c>
      <c r="F288" t="s">
        <v>21</v>
      </c>
      <c r="G288" s="109">
        <v>45413</v>
      </c>
      <c r="H288" s="109">
        <v>45448</v>
      </c>
      <c r="I288" s="9">
        <v>838.24999999988358</v>
      </c>
      <c r="J288" s="9">
        <v>16.84072054876464</v>
      </c>
      <c r="K288" s="9">
        <v>8.789520119396995</v>
      </c>
      <c r="L288" s="9">
        <v>1.026</v>
      </c>
      <c r="M288" t="s">
        <v>854</v>
      </c>
      <c r="N288" s="273">
        <f>INDEX(Table12[],MATCH(Table11[[#This Row],[Site ID]],Table12[[#Data],[Site ID]],0),MATCH(Table11[[#Headers],[Area]],Table12[#Headers],0))</f>
        <v>7</v>
      </c>
    </row>
    <row r="289" spans="2:14">
      <c r="B289" t="str">
        <f>INDEX(Table12[Site Name],MATCH('2024'!C289,Table12[Site ID],0),1)</f>
        <v>Nuffield Hospital</v>
      </c>
      <c r="C289" s="135" t="s">
        <v>133</v>
      </c>
      <c r="D289" t="str">
        <f>Table13[[#This Row],[Site ID]]&amp;"-"&amp;Table13[[#This Row],[Site Name]]</f>
        <v>NH-Nuffield Hospital</v>
      </c>
      <c r="E289" s="93" t="s">
        <v>1029</v>
      </c>
      <c r="F289" t="s">
        <v>21</v>
      </c>
      <c r="G289" s="109">
        <v>45413</v>
      </c>
      <c r="H289" s="109">
        <v>45448</v>
      </c>
      <c r="I289" s="9">
        <v>838.21666666661622</v>
      </c>
      <c r="J289" s="9">
        <v>16.956292525799839</v>
      </c>
      <c r="K289" s="9">
        <v>8.8498395228600408</v>
      </c>
      <c r="L289" s="9">
        <v>1.0329999999999999</v>
      </c>
      <c r="N289" s="273">
        <f>INDEX(Table12[],MATCH(Table11[[#This Row],[Site ID]],Table12[[#Data],[Site ID]],0),MATCH(Table11[[#Headers],[Area]],Table12[#Headers],0))</f>
        <v>8</v>
      </c>
    </row>
    <row r="290" spans="2:14">
      <c r="B290" t="str">
        <f>INDEX(Table12[Site Name],MATCH('2024'!C290,Table12[Site ID],0),1)</f>
        <v>Ashdown Road</v>
      </c>
      <c r="C290" s="135" t="s">
        <v>30</v>
      </c>
      <c r="D290" t="str">
        <f>Table13[[#This Row],[Site ID]]&amp;"-"&amp;Table13[[#This Row],[Site Name]]</f>
        <v>AR-Ashdown Road</v>
      </c>
      <c r="E290" s="93" t="s">
        <v>1030</v>
      </c>
      <c r="F290" t="s">
        <v>21</v>
      </c>
      <c r="G290" s="109">
        <v>45413</v>
      </c>
      <c r="H290" s="109">
        <v>45448</v>
      </c>
      <c r="I290" s="9">
        <v>838.16666666680248</v>
      </c>
      <c r="J290" s="9">
        <v>6.0081057864376817</v>
      </c>
      <c r="K290" s="9">
        <v>3.1357545858234248</v>
      </c>
      <c r="L290" s="9">
        <v>0.36599999999999999</v>
      </c>
      <c r="N290" s="273">
        <f>INDEX(Table12[],MATCH(Table11[[#This Row],[Site ID]],Table12[[#Data],[Site ID]],0),MATCH(Table11[[#Headers],[Area]],Table12[#Headers],0))</f>
        <v>8</v>
      </c>
    </row>
    <row r="291" spans="2:14">
      <c r="B291" t="str">
        <f>INDEX(Table12[Site Name],MATCH('2024'!C291,Table12[Site ID],0),1)</f>
        <v>Chestnut Close</v>
      </c>
      <c r="C291" s="135" t="s">
        <v>60</v>
      </c>
      <c r="D291" t="str">
        <f>Table13[[#This Row],[Site ID]]&amp;"-"&amp;Table13[[#This Row],[Site Name]]</f>
        <v>CC-Chestnut Close</v>
      </c>
      <c r="E291" s="93" t="s">
        <v>1031</v>
      </c>
      <c r="F291" t="s">
        <v>21</v>
      </c>
      <c r="G291" s="109">
        <v>45413</v>
      </c>
      <c r="H291" s="109">
        <v>45448</v>
      </c>
      <c r="I291" s="9">
        <v>838.14999999990687</v>
      </c>
      <c r="J291" s="9">
        <v>19.518524130527734</v>
      </c>
      <c r="K291" s="9">
        <v>10.187121153720112</v>
      </c>
      <c r="L291" s="9">
        <v>1.1890000000000001</v>
      </c>
      <c r="N291" s="273">
        <f>INDEX(Table12[],MATCH(Table11[[#This Row],[Site ID]],Table12[[#Data],[Site ID]],0),MATCH(Table11[[#Headers],[Area]],Table12[#Headers],0))</f>
        <v>8</v>
      </c>
    </row>
    <row r="292" spans="2:14">
      <c r="B292" t="str">
        <f>INDEX(Table12[Site Name],MATCH('2024'!C292,Table12[Site ID],0),1)</f>
        <v>Sparrow Square</v>
      </c>
      <c r="C292" s="135" t="s">
        <v>188</v>
      </c>
      <c r="D292" t="str">
        <f>Table13[[#This Row],[Site ID]]&amp;"-"&amp;Table13[[#This Row],[Site Name]]</f>
        <v>SSQ-Sparrow Square</v>
      </c>
      <c r="E292" s="93" t="s">
        <v>1032</v>
      </c>
      <c r="F292" t="s">
        <v>21</v>
      </c>
      <c r="G292" s="109">
        <v>45413</v>
      </c>
      <c r="H292" s="109">
        <v>45448</v>
      </c>
      <c r="I292" s="9">
        <v>838.1333333333605</v>
      </c>
      <c r="J292" s="9">
        <v>17.253470808144524</v>
      </c>
      <c r="K292" s="9">
        <v>9.004943010513843</v>
      </c>
      <c r="L292" s="9">
        <v>1.0509999999999999</v>
      </c>
      <c r="N292" s="273">
        <f>INDEX(Table12[],MATCH(Table11[[#This Row],[Site ID]],Table12[[#Data],[Site ID]],0),MATCH(Table11[[#Headers],[Area]],Table12[#Headers],0))</f>
        <v>8</v>
      </c>
    </row>
    <row r="293" spans="2:14">
      <c r="B293" t="str">
        <f>INDEX(Table12[Site Name],MATCH('2024'!C293,Table12[Site ID],0),1)</f>
        <v>Dove Dale</v>
      </c>
      <c r="C293" s="135" t="s">
        <v>76</v>
      </c>
      <c r="D293" t="str">
        <f>Table13[[#This Row],[Site ID]]&amp;"-"&amp;Table13[[#This Row],[Site Name]]</f>
        <v>DD (A)-Dove Dale</v>
      </c>
      <c r="E293" s="93">
        <v>2444413</v>
      </c>
      <c r="F293" t="s">
        <v>21</v>
      </c>
      <c r="G293" s="109">
        <v>45413</v>
      </c>
      <c r="H293" s="109">
        <v>45448</v>
      </c>
      <c r="I293" s="9">
        <v>838.14999999990687</v>
      </c>
      <c r="J293" s="9"/>
      <c r="K293" s="9">
        <v>2.7759690948741094</v>
      </c>
      <c r="L293" s="9">
        <v>0.32400000000000001</v>
      </c>
      <c r="M293" t="s">
        <v>1033</v>
      </c>
      <c r="N293" s="273">
        <f>INDEX(Table12[],MATCH(Table11[[#This Row],[Site ID]],Table12[[#Data],[Site ID]],0),MATCH(Table11[[#Headers],[Area]],Table12[#Headers],0))</f>
        <v>1</v>
      </c>
    </row>
    <row r="294" spans="2:14">
      <c r="B294" t="str">
        <f>INDEX(Table12[Site Name],MATCH('2024'!C294,Table12[Site ID],0),1)</f>
        <v>Passfield Avenue</v>
      </c>
      <c r="C294" s="135" t="s">
        <v>146</v>
      </c>
      <c r="D294" t="str">
        <f>Table13[[#This Row],[Site ID]]&amp;"-"&amp;Table13[[#This Row],[Site Name]]</f>
        <v>PA-Passfield Avenue</v>
      </c>
      <c r="E294" s="93" t="s">
        <v>1034</v>
      </c>
      <c r="F294" t="s">
        <v>21</v>
      </c>
      <c r="G294" s="109">
        <v>45413</v>
      </c>
      <c r="H294" s="109">
        <v>45448</v>
      </c>
      <c r="I294" s="9">
        <v>838.1166666666395</v>
      </c>
      <c r="J294" s="9">
        <v>21.21020701175323</v>
      </c>
      <c r="K294" s="9">
        <v>11.070045413232375</v>
      </c>
      <c r="L294" s="9">
        <v>1.292</v>
      </c>
      <c r="N294" s="273">
        <f>INDEX(Table12[],MATCH(Table11[[#This Row],[Site ID]],Table12[[#Data],[Site ID]],0),MATCH(Table11[[#Headers],[Area]],Table12[#Headers],0))</f>
        <v>1</v>
      </c>
    </row>
    <row r="295" spans="2:14">
      <c r="B295" t="str">
        <f>INDEX(Table12[Site Name],MATCH('2024'!C295,Table12[Site ID],0),1)</f>
        <v>High Street Botley</v>
      </c>
      <c r="C295" s="135" t="s">
        <v>13</v>
      </c>
      <c r="D295" t="str">
        <f>Table13[[#This Row],[Site ID]]&amp;"-"&amp;Table13[[#This Row],[Site Name]]</f>
        <v>HSB-High Street Botley</v>
      </c>
      <c r="E295" s="93" t="s">
        <v>1035</v>
      </c>
      <c r="F295" t="s">
        <v>447</v>
      </c>
      <c r="G295" s="109">
        <v>45448</v>
      </c>
      <c r="H295" s="109">
        <v>45476</v>
      </c>
      <c r="I295" s="9">
        <v>672.50000000005821</v>
      </c>
      <c r="J295" s="9">
        <v>25.492511524161362</v>
      </c>
      <c r="K295" s="9">
        <v>13.305068645178164</v>
      </c>
      <c r="L295" s="9">
        <v>1.246</v>
      </c>
      <c r="N295" s="273">
        <f>INDEX(Table12[],MATCH(Table11[[#This Row],[Site ID]],Table12[[#Data],[Site ID]],0),MATCH(Table11[[#Headers],[Area]],Table12[#Headers],0))</f>
        <v>1</v>
      </c>
    </row>
    <row r="296" spans="2:14">
      <c r="B296" t="str">
        <f>INDEX(Table12[Site Name],MATCH('2024'!C296,Table12[Site ID],0),1)</f>
        <v>High Street Botley 2 (A)</v>
      </c>
      <c r="C296" s="135" t="s">
        <v>24</v>
      </c>
      <c r="D296" t="str">
        <f>Table13[[#This Row],[Site ID]]&amp;"-"&amp;Table13[[#This Row],[Site Name]]</f>
        <v>HSB2A-High Street Botley 2 (A)</v>
      </c>
      <c r="E296" s="93" t="s">
        <v>1036</v>
      </c>
      <c r="F296" t="s">
        <v>447</v>
      </c>
      <c r="G296" s="109">
        <v>45448</v>
      </c>
      <c r="H296" s="109">
        <v>45476</v>
      </c>
      <c r="I296" s="9">
        <v>672.49999999988358</v>
      </c>
      <c r="J296" s="9">
        <v>21.277858736063163</v>
      </c>
      <c r="K296" s="9">
        <v>11.105354246379521</v>
      </c>
      <c r="L296" s="9">
        <v>1.04</v>
      </c>
      <c r="N296" s="273">
        <f>INDEX(Table12[],MATCH(Table11[[#This Row],[Site ID]],Table12[[#Data],[Site ID]],0),MATCH(Table11[[#Headers],[Area]],Table12[#Headers],0))</f>
        <v>1</v>
      </c>
    </row>
    <row r="297" spans="2:14">
      <c r="B297" t="str">
        <f>INDEX(Table12[Site Name],MATCH('2024'!C297,Table12[Site ID],0),1)</f>
        <v>Kings Copse Avenue</v>
      </c>
      <c r="C297" s="135" t="s">
        <v>28</v>
      </c>
      <c r="D297" t="str">
        <f>Table13[[#This Row],[Site ID]]&amp;"-"&amp;Table13[[#This Row],[Site Name]]</f>
        <v>KCA-Kings Copse Avenue</v>
      </c>
      <c r="E297" s="93" t="s">
        <v>1037</v>
      </c>
      <c r="F297" t="s">
        <v>447</v>
      </c>
      <c r="G297" s="109">
        <v>45448</v>
      </c>
      <c r="H297" s="109">
        <v>45476</v>
      </c>
      <c r="I297" s="9">
        <v>672.51666666660458</v>
      </c>
      <c r="J297" s="9">
        <v>21.256872444303216</v>
      </c>
      <c r="K297" s="9">
        <v>11.094401066964101</v>
      </c>
      <c r="L297" s="9">
        <v>1.0389999999999999</v>
      </c>
      <c r="N297" s="273">
        <f>INDEX(Table12[],MATCH(Table11[[#This Row],[Site ID]],Table12[[#Data],[Site ID]],0),MATCH(Table11[[#Headers],[Area]],Table12[#Headers],0))</f>
        <v>1</v>
      </c>
    </row>
    <row r="298" spans="2:14">
      <c r="B298" t="str">
        <f>INDEX(Table12[Site Name],MATCH('2024'!C298,Table12[Site ID],0),1)</f>
        <v>Grange Road</v>
      </c>
      <c r="C298" s="135" t="s">
        <v>32</v>
      </c>
      <c r="D298" t="str">
        <f>Table13[[#This Row],[Site ID]]&amp;"-"&amp;Table13[[#This Row],[Site Name]]</f>
        <v>GR-Grange Road</v>
      </c>
      <c r="E298" s="93" t="s">
        <v>1038</v>
      </c>
      <c r="F298" t="s">
        <v>447</v>
      </c>
      <c r="G298" s="109">
        <v>45448</v>
      </c>
      <c r="H298" s="109">
        <v>45476</v>
      </c>
      <c r="I298" s="9">
        <v>672.48333333333721</v>
      </c>
      <c r="J298" s="9">
        <v>22.628745198146046</v>
      </c>
      <c r="K298" s="9">
        <v>11.810409811140943</v>
      </c>
      <c r="L298" s="9">
        <v>1.1060000000000001</v>
      </c>
      <c r="N298" s="273">
        <f>INDEX(Table12[],MATCH(Table11[[#This Row],[Site ID]],Table12[[#Data],[Site ID]],0),MATCH(Table11[[#Headers],[Area]],Table12[#Headers],0))</f>
        <v>1</v>
      </c>
    </row>
    <row r="299" spans="2:14">
      <c r="B299" t="str">
        <f>INDEX(Table12[Site Name],MATCH('2024'!C299,Table12[Site ID],0),1)</f>
        <v>Pavilion Road</v>
      </c>
      <c r="C299" s="135" t="s">
        <v>36</v>
      </c>
      <c r="D299" t="str">
        <f>Table13[[#This Row],[Site ID]]&amp;"-"&amp;Table13[[#This Row],[Site Name]]</f>
        <v>PAV-Pavilion Road</v>
      </c>
      <c r="E299" s="93" t="s">
        <v>1039</v>
      </c>
      <c r="F299" t="s">
        <v>447</v>
      </c>
      <c r="G299" s="109">
        <v>45448</v>
      </c>
      <c r="H299" s="109">
        <v>45476</v>
      </c>
      <c r="I299" s="9">
        <v>672.45000000006985</v>
      </c>
      <c r="J299" s="9">
        <v>9.3915993754172717</v>
      </c>
      <c r="K299" s="9">
        <v>4.9016698201551527</v>
      </c>
      <c r="L299" s="9">
        <v>0.45900000000000002</v>
      </c>
      <c r="N299" s="273">
        <f>INDEX(Table12[],MATCH(Table11[[#This Row],[Site ID]],Table12[[#Data],[Site ID]],0),MATCH(Table11[[#Headers],[Area]],Table12[#Headers],0))</f>
        <v>2</v>
      </c>
    </row>
    <row r="300" spans="2:14">
      <c r="B300" t="str">
        <f>INDEX(Table12[Site Name],MATCH('2024'!C300,Table12[Site ID],0),1)</f>
        <v>Winchester Street Railway Bridge</v>
      </c>
      <c r="C300" s="135" t="s">
        <v>40</v>
      </c>
      <c r="D300" t="str">
        <f>Table13[[#This Row],[Site ID]]&amp;"-"&amp;Table13[[#This Row],[Site Name]]</f>
        <v>WSRB-Winchester Street Railway Bridge</v>
      </c>
      <c r="E300" s="93" t="s">
        <v>1040</v>
      </c>
      <c r="F300" t="s">
        <v>447</v>
      </c>
      <c r="G300" s="109">
        <v>45448</v>
      </c>
      <c r="H300" s="109">
        <v>45476</v>
      </c>
      <c r="I300" s="9">
        <v>672.50000000005821</v>
      </c>
      <c r="J300" s="9">
        <v>8.5520624535308585</v>
      </c>
      <c r="K300" s="9">
        <v>4.4634981490244563</v>
      </c>
      <c r="L300" s="9">
        <v>0.41799999999999998</v>
      </c>
      <c r="N300" s="273">
        <f>INDEX(Table12[],MATCH(Table11[[#This Row],[Site ID]],Table12[[#Data],[Site ID]],0),MATCH(Table11[[#Headers],[Area]],Table12[#Headers],0))</f>
        <v>2</v>
      </c>
    </row>
    <row r="301" spans="2:14">
      <c r="B301" t="str">
        <f>INDEX(Table12[Site Name],MATCH('2024'!C301,Table12[Site ID],0),1)</f>
        <v>Upper Northam Close</v>
      </c>
      <c r="C301" s="135" t="s">
        <v>44</v>
      </c>
      <c r="D301" t="str">
        <f>Table13[[#This Row],[Site ID]]&amp;"-"&amp;Table13[[#This Row],[Site Name]]</f>
        <v>UNC-Upper Northam Close</v>
      </c>
      <c r="E301" s="93" t="s">
        <v>1041</v>
      </c>
      <c r="F301" t="s">
        <v>447</v>
      </c>
      <c r="G301" s="109">
        <v>45448</v>
      </c>
      <c r="H301" s="109">
        <v>45476</v>
      </c>
      <c r="I301" s="9">
        <v>672.49999999988358</v>
      </c>
      <c r="J301" s="9">
        <v>16.101610408924721</v>
      </c>
      <c r="K301" s="9">
        <v>8.4037632614429647</v>
      </c>
      <c r="L301" s="9">
        <v>0.78700000000000003</v>
      </c>
      <c r="N301" s="273">
        <f>INDEX(Table12[],MATCH(Table11[[#This Row],[Site ID]],Table12[[#Data],[Site ID]],0),MATCH(Table11[[#Headers],[Area]],Table12[#Headers],0))</f>
        <v>2</v>
      </c>
    </row>
    <row r="302" spans="2:14">
      <c r="B302" t="str">
        <f>INDEX(Table12[Site Name],MATCH('2024'!C302,Table12[Site ID],0),1)</f>
        <v>Bridge Road</v>
      </c>
      <c r="C302" s="135" t="s">
        <v>34</v>
      </c>
      <c r="D302" t="str">
        <f>Table13[[#This Row],[Site ID]]&amp;"-"&amp;Table13[[#This Row],[Site Name]]</f>
        <v>BDG-Bridge Road</v>
      </c>
      <c r="E302" s="93" t="s">
        <v>1042</v>
      </c>
      <c r="F302" t="s">
        <v>447</v>
      </c>
      <c r="G302" s="109">
        <v>45448</v>
      </c>
      <c r="H302" s="109">
        <v>45476</v>
      </c>
      <c r="I302" s="9">
        <v>672.55000000004657</v>
      </c>
      <c r="J302" s="9">
        <v>18.248498996355885</v>
      </c>
      <c r="K302" s="9">
        <v>9.5242687872421108</v>
      </c>
      <c r="L302" s="9">
        <v>0.89200000000000002</v>
      </c>
      <c r="N302" s="273">
        <f>INDEX(Table12[],MATCH(Table11[[#This Row],[Site ID]],Table12[[#Data],[Site ID]],0),MATCH(Table11[[#Headers],[Area]],Table12[#Headers],0))</f>
        <v>2</v>
      </c>
    </row>
    <row r="303" spans="2:14">
      <c r="B303" t="str">
        <f>INDEX(Table12[Site Name],MATCH('2024'!C303,Table12[Site ID],0),1)</f>
        <v>Bridge Road 2</v>
      </c>
      <c r="C303" s="135" t="s">
        <v>38</v>
      </c>
      <c r="D303" t="str">
        <f>Table13[[#This Row],[Site ID]]&amp;"-"&amp;Table13[[#This Row],[Site Name]]</f>
        <v>BDG2-Bridge Road 2</v>
      </c>
      <c r="E303" s="93" t="s">
        <v>1043</v>
      </c>
      <c r="F303" t="s">
        <v>447</v>
      </c>
      <c r="G303" s="109">
        <v>45448</v>
      </c>
      <c r="H303" s="109">
        <v>45476</v>
      </c>
      <c r="I303" s="9">
        <v>672.51666666660458</v>
      </c>
      <c r="J303" s="9">
        <v>34.452909717234476</v>
      </c>
      <c r="K303" s="9">
        <v>17.981685656176658</v>
      </c>
      <c r="L303" s="9">
        <v>1.6839999999999999</v>
      </c>
      <c r="N303" s="273">
        <f>INDEX(Table12[],MATCH(Table11[[#This Row],[Site ID]],Table12[[#Data],[Site ID]],0),MATCH(Table11[[#Headers],[Area]],Table12[#Headers],0))</f>
        <v>2</v>
      </c>
    </row>
    <row r="304" spans="2:14">
      <c r="B304" t="str">
        <f>INDEX(Table12[Site Name],MATCH('2024'!C304,Table12[Site ID],0),1)</f>
        <v>Oakhill 2 (Bridge)</v>
      </c>
      <c r="C304" s="135" t="s">
        <v>54</v>
      </c>
      <c r="D304" t="str">
        <f>Table13[[#This Row],[Site ID]]&amp;"-"&amp;Table13[[#This Row],[Site Name]]</f>
        <v>OH2-Oakhill 2 (Bridge)</v>
      </c>
      <c r="E304" s="93" t="s">
        <v>1044</v>
      </c>
      <c r="F304" t="s">
        <v>447</v>
      </c>
      <c r="G304" s="109">
        <v>45448</v>
      </c>
      <c r="H304" s="109">
        <v>45476</v>
      </c>
      <c r="I304" s="9">
        <v>672.51666666660458</v>
      </c>
      <c r="J304" s="9">
        <v>43.864037074673824</v>
      </c>
      <c r="K304" s="9">
        <v>22.893547533754607</v>
      </c>
      <c r="L304" s="9">
        <v>2.1440000000000001</v>
      </c>
      <c r="N304" s="273">
        <f>INDEX(Table12[],MATCH(Table11[[#This Row],[Site ID]],Table12[[#Data],[Site ID]],0),MATCH(Table11[[#Headers],[Area]],Table12[#Headers],0))</f>
        <v>2</v>
      </c>
    </row>
    <row r="305" spans="2:14">
      <c r="B305" t="str">
        <f>INDEX(Table12[Site Name],MATCH('2024'!C305,Table12[Site ID],0),1)</f>
        <v>Oakhill (Prov)</v>
      </c>
      <c r="C305" s="135" t="s">
        <v>58</v>
      </c>
      <c r="D305" t="str">
        <f>Table13[[#This Row],[Site ID]]&amp;"-"&amp;Table13[[#This Row],[Site Name]]</f>
        <v>OH-Oakhill (Prov)</v>
      </c>
      <c r="E305" s="93" t="s">
        <v>1045</v>
      </c>
      <c r="F305" t="s">
        <v>447</v>
      </c>
      <c r="G305" s="109">
        <v>45448</v>
      </c>
      <c r="H305" s="109">
        <v>45476</v>
      </c>
      <c r="I305" s="9">
        <v>672.51666666660458</v>
      </c>
      <c r="J305" s="9">
        <v>22.279821070111844</v>
      </c>
      <c r="K305" s="9">
        <v>11.628299097135619</v>
      </c>
      <c r="L305" s="9">
        <v>1.089</v>
      </c>
      <c r="N305" s="273">
        <f>INDEX(Table12[],MATCH(Table11[[#This Row],[Site ID]],Table12[[#Data],[Site ID]],0),MATCH(Table11[[#Headers],[Area]],Table12[#Headers],0))</f>
        <v>2</v>
      </c>
    </row>
    <row r="306" spans="2:14">
      <c r="B306" t="str">
        <f>INDEX(Table12[Site Name],MATCH('2024'!C306,Table12[Site ID],0),1)</f>
        <v>Providence Hill 2</v>
      </c>
      <c r="C306" s="135" t="s">
        <v>62</v>
      </c>
      <c r="D306" t="str">
        <f>Table13[[#This Row],[Site ID]]&amp;"-"&amp;Table13[[#This Row],[Site Name]]</f>
        <v>PH2-Providence Hill 2</v>
      </c>
      <c r="E306" s="93" t="s">
        <v>1046</v>
      </c>
      <c r="F306" t="s">
        <v>447</v>
      </c>
      <c r="G306" s="109">
        <v>45448</v>
      </c>
      <c r="H306" s="109">
        <v>45476</v>
      </c>
      <c r="I306" s="9">
        <v>672.51666666660458</v>
      </c>
      <c r="J306" s="9">
        <v>31.302227949743912</v>
      </c>
      <c r="K306" s="9">
        <v>16.33727972324839</v>
      </c>
      <c r="L306" s="9">
        <v>1.53</v>
      </c>
      <c r="N306" s="273">
        <f>INDEX(Table12[],MATCH(Table11[[#This Row],[Site ID]],Table12[[#Data],[Site ID]],0),MATCH(Table11[[#Headers],[Area]],Table12[#Headers],0))</f>
        <v>2</v>
      </c>
    </row>
    <row r="307" spans="2:14">
      <c r="B307" t="str">
        <f>INDEX(Table12[Site Name],MATCH('2024'!C307,Table12[Site ID],0),1)</f>
        <v>Providence Hill 1</v>
      </c>
      <c r="C307" s="135" t="s">
        <v>66</v>
      </c>
      <c r="D307" t="str">
        <f>Table13[[#This Row],[Site ID]]&amp;"-"&amp;Table13[[#This Row],[Site Name]]</f>
        <v>PH1-Providence Hill 1</v>
      </c>
      <c r="E307" s="93" t="s">
        <v>1047</v>
      </c>
      <c r="F307" t="s">
        <v>447</v>
      </c>
      <c r="G307" s="109">
        <v>45448</v>
      </c>
      <c r="H307" s="109">
        <v>45476</v>
      </c>
      <c r="I307" s="9">
        <v>672.5333333335002</v>
      </c>
      <c r="J307" s="9">
        <v>23.71136151863012</v>
      </c>
      <c r="K307" s="9">
        <v>12.375449644378978</v>
      </c>
      <c r="L307" s="9">
        <v>1.159</v>
      </c>
      <c r="N307" s="273">
        <f>INDEX(Table12[],MATCH(Table11[[#This Row],[Site ID]],Table12[[#Data],[Site ID]],0),MATCH(Table11[[#Headers],[Area]],Table12[#Headers],0))</f>
        <v>2</v>
      </c>
    </row>
    <row r="308" spans="2:14">
      <c r="B308" t="str">
        <f>INDEX(Table12[Site Name],MATCH('2024'!C308,Table12[Site ID],0),1)</f>
        <v>Providence Hill 3</v>
      </c>
      <c r="C308" s="135" t="s">
        <v>70</v>
      </c>
      <c r="D308" t="str">
        <f>Table13[[#This Row],[Site ID]]&amp;"-"&amp;Table13[[#This Row],[Site Name]]</f>
        <v>PH3-Providence Hill 3</v>
      </c>
      <c r="E308" s="93" t="s">
        <v>1048</v>
      </c>
      <c r="F308" t="s">
        <v>447</v>
      </c>
      <c r="G308" s="109">
        <v>45448</v>
      </c>
      <c r="H308" s="109">
        <v>45476</v>
      </c>
      <c r="I308" s="9">
        <v>672.53333333332557</v>
      </c>
      <c r="J308" s="9">
        <v>19.762877676447491</v>
      </c>
      <c r="K308" s="9">
        <v>10.314654319649005</v>
      </c>
      <c r="L308" s="9">
        <v>0.96599999999999997</v>
      </c>
      <c r="N308" s="273">
        <f>INDEX(Table12[],MATCH(Table11[[#This Row],[Site ID]],Table12[[#Data],[Site ID]],0),MATCH(Table11[[#Headers],[Area]],Table12[#Headers],0))</f>
        <v>2</v>
      </c>
    </row>
    <row r="309" spans="2:14">
      <c r="B309" t="str">
        <f>INDEX(Table12[Site Name],MATCH('2024'!C309,Table12[Site ID],0),1)</f>
        <v>Hamble Lane 2 (Tesco)</v>
      </c>
      <c r="C309" s="135" t="s">
        <v>74</v>
      </c>
      <c r="D309" t="str">
        <f>Table13[[#This Row],[Site ID]]&amp;"-"&amp;Table13[[#This Row],[Site Name]]</f>
        <v>HL2-Hamble Lane 2 (Tesco)</v>
      </c>
      <c r="E309" s="93" t="s">
        <v>1049</v>
      </c>
      <c r="F309" t="s">
        <v>447</v>
      </c>
      <c r="G309" s="109">
        <v>45448</v>
      </c>
      <c r="H309" s="109">
        <v>45476</v>
      </c>
      <c r="I309" s="9">
        <v>672.58333333331393</v>
      </c>
      <c r="J309" s="9">
        <v>35.963308635857807</v>
      </c>
      <c r="K309" s="9">
        <v>18.769994068819315</v>
      </c>
      <c r="L309" s="9">
        <v>1.758</v>
      </c>
      <c r="N309" s="273">
        <f>INDEX(Table12[],MATCH(Table11[[#This Row],[Site ID]],Table12[[#Data],[Site ID]],0),MATCH(Table11[[#Headers],[Area]],Table12[#Headers],0))</f>
        <v>2</v>
      </c>
    </row>
    <row r="310" spans="2:14">
      <c r="B310" t="str">
        <f>INDEX(Table12[Site Name],MATCH('2024'!C310,Table12[Site ID],0),1)</f>
        <v>Hamble Lane (Woodlands)</v>
      </c>
      <c r="C310" s="135" t="s">
        <v>78</v>
      </c>
      <c r="D310" t="str">
        <f>Table13[[#This Row],[Site ID]]&amp;"-"&amp;Table13[[#This Row],[Site Name]]</f>
        <v>HL-Hamble Lane (Woodlands)</v>
      </c>
      <c r="E310" s="93" t="s">
        <v>1050</v>
      </c>
      <c r="F310" t="s">
        <v>447</v>
      </c>
      <c r="G310" s="109">
        <v>45448</v>
      </c>
      <c r="H310" s="109">
        <v>45476</v>
      </c>
      <c r="I310" s="9">
        <v>672.58333333331393</v>
      </c>
      <c r="J310" s="9">
        <v>26.369001610705752</v>
      </c>
      <c r="K310" s="9">
        <v>13.762526936694025</v>
      </c>
      <c r="L310" s="9">
        <v>1.2889999999999999</v>
      </c>
      <c r="N310" s="273">
        <f>INDEX(Table12[],MATCH(Table11[[#This Row],[Site ID]],Table12[[#Data],[Site ID]],0),MATCH(Table11[[#Headers],[Area]],Table12[#Headers],0))</f>
        <v>2</v>
      </c>
    </row>
    <row r="311" spans="2:14">
      <c r="B311" t="str">
        <f>INDEX(Table12[Site Name],MATCH('2024'!C311,Table12[Site ID],0),1)</f>
        <v>Hamble Corner Fruit Farm</v>
      </c>
      <c r="C311" s="135" t="s">
        <v>82</v>
      </c>
      <c r="D311" t="str">
        <f>Table13[[#This Row],[Site ID]]&amp;"-"&amp;Table13[[#This Row],[Site Name]]</f>
        <v>HCF-Hamble Corner Fruit Farm</v>
      </c>
      <c r="E311" s="93" t="s">
        <v>1051</v>
      </c>
      <c r="F311" t="s">
        <v>447</v>
      </c>
      <c r="G311" s="109">
        <v>45448</v>
      </c>
      <c r="H311" s="109">
        <v>45476</v>
      </c>
      <c r="I311" s="9">
        <v>672.55000000004657</v>
      </c>
      <c r="J311" s="9">
        <v>28.94801130027307</v>
      </c>
      <c r="K311" s="9">
        <v>15.108565396802229</v>
      </c>
      <c r="L311" s="9">
        <v>1.415</v>
      </c>
      <c r="N311" s="273">
        <f>INDEX(Table12[],MATCH(Table11[[#This Row],[Site ID]],Table12[[#Data],[Site ID]],0),MATCH(Table11[[#Headers],[Area]],Table12[#Headers],0))</f>
        <v>3</v>
      </c>
    </row>
    <row r="312" spans="2:14">
      <c r="B312" t="str">
        <f>INDEX(Table12[Site Name],MATCH('2024'!C312,Table12[Site ID],0),1)</f>
        <v>Hamble Lane 4</v>
      </c>
      <c r="C312" s="135" t="s">
        <v>86</v>
      </c>
      <c r="D312" t="str">
        <f>Table13[[#This Row],[Site ID]]&amp;"-"&amp;Table13[[#This Row],[Site Name]]</f>
        <v>HL4-Hamble Lane 4</v>
      </c>
      <c r="E312" s="93" t="s">
        <v>1052</v>
      </c>
      <c r="F312" t="s">
        <v>447</v>
      </c>
      <c r="G312" s="109">
        <v>45448</v>
      </c>
      <c r="H312" s="109">
        <v>45476</v>
      </c>
      <c r="I312" s="9">
        <v>672.55000000004657</v>
      </c>
      <c r="J312" s="9">
        <v>15.323010928554437</v>
      </c>
      <c r="K312" s="9">
        <v>7.9973961004981406</v>
      </c>
      <c r="L312" s="9">
        <v>0.749</v>
      </c>
      <c r="N312" s="273">
        <f>INDEX(Table12[],MATCH(Table11[[#This Row],[Site ID]],Table12[[#Data],[Site ID]],0),MATCH(Table11[[#Headers],[Area]],Table12[#Headers],0))</f>
        <v>3</v>
      </c>
    </row>
    <row r="313" spans="2:14">
      <c r="B313" t="str">
        <f>INDEX(Table12[Site Name],MATCH('2024'!C313,Table12[Site ID],0),1)</f>
        <v>Hamble Primary School</v>
      </c>
      <c r="C313" s="135" t="s">
        <v>90</v>
      </c>
      <c r="D313" t="str">
        <f>Table13[[#This Row],[Site ID]]&amp;"-"&amp;Table13[[#This Row],[Site Name]]</f>
        <v>HPS-Hamble Primary School</v>
      </c>
      <c r="E313" s="93" t="s">
        <v>1053</v>
      </c>
      <c r="F313" t="s">
        <v>447</v>
      </c>
      <c r="G313" s="109">
        <v>45448</v>
      </c>
      <c r="H313" s="109">
        <v>45476</v>
      </c>
      <c r="I313" s="9">
        <v>672.58333333331393</v>
      </c>
      <c r="J313" s="9">
        <v>21.848016850452868</v>
      </c>
      <c r="K313" s="9">
        <v>11.402931550340746</v>
      </c>
      <c r="L313" s="9">
        <v>1.0680000000000001</v>
      </c>
      <c r="N313" s="273">
        <f>INDEX(Table12[],MATCH(Table11[[#This Row],[Site ID]],Table12[[#Data],[Site ID]],0),MATCH(Table11[[#Headers],[Area]],Table12[#Headers],0))</f>
        <v>3</v>
      </c>
    </row>
    <row r="314" spans="2:14">
      <c r="B314" t="str">
        <f>INDEX(Table12[Site Name],MATCH('2024'!C314,Table12[Site ID],0),1)</f>
        <v>Hound Parish Office</v>
      </c>
      <c r="C314" s="135" t="s">
        <v>93</v>
      </c>
      <c r="D314" t="str">
        <f>Table13[[#This Row],[Site ID]]&amp;"-"&amp;Table13[[#This Row],[Site Name]]</f>
        <v>HPO-Hound Parish Office</v>
      </c>
      <c r="E314" s="93" t="s">
        <v>1054</v>
      </c>
      <c r="F314" t="s">
        <v>447</v>
      </c>
      <c r="G314" s="109">
        <v>45448</v>
      </c>
      <c r="H314" s="109">
        <v>45476</v>
      </c>
      <c r="I314" s="9">
        <v>672.56666666659294</v>
      </c>
      <c r="J314" s="9">
        <v>13.010939188185993</v>
      </c>
      <c r="K314" s="9">
        <v>6.7906780731659673</v>
      </c>
      <c r="L314" s="9">
        <v>0.63600000000000001</v>
      </c>
      <c r="N314" s="273">
        <f>INDEX(Table12[],MATCH(Table11[[#This Row],[Site ID]],Table12[[#Data],[Site ID]],0),MATCH(Table11[[#Headers],[Area]],Table12[#Headers],0))</f>
        <v>4</v>
      </c>
    </row>
    <row r="315" spans="2:14">
      <c r="B315" t="str">
        <f>INDEX(Table12[Site Name],MATCH('2024'!C315,Table12[Site ID],0),1)</f>
        <v>Swaythling road</v>
      </c>
      <c r="C315" s="135" t="s">
        <v>97</v>
      </c>
      <c r="D315" t="str">
        <f>Table13[[#This Row],[Site ID]]&amp;"-"&amp;Table13[[#This Row],[Site Name]]</f>
        <v>SWA-Swaythling road</v>
      </c>
      <c r="E315" s="93" t="s">
        <v>1055</v>
      </c>
      <c r="F315" t="s">
        <v>447</v>
      </c>
      <c r="G315" s="109">
        <v>45448</v>
      </c>
      <c r="H315" s="109">
        <v>45476</v>
      </c>
      <c r="I315" s="9">
        <v>672.50000000005821</v>
      </c>
      <c r="J315" s="9">
        <v>19.947992565054037</v>
      </c>
      <c r="K315" s="9">
        <v>10.411269605978099</v>
      </c>
      <c r="L315" s="9">
        <v>0.97499999999999998</v>
      </c>
      <c r="N315" s="273">
        <f>INDEX(Table12[],MATCH(Table11[[#This Row],[Site ID]],Table12[[#Data],[Site ID]],0),MATCH(Table11[[#Headers],[Area]],Table12[#Headers],0))</f>
        <v>4</v>
      </c>
    </row>
    <row r="316" spans="2:14">
      <c r="B316" t="str">
        <f>INDEX(Table12[Site Name],MATCH('2024'!C316,Table12[Site ID],0),1)</f>
        <v>Allington Lane</v>
      </c>
      <c r="C316" s="135" t="s">
        <v>26</v>
      </c>
      <c r="D316" t="str">
        <f>Table13[[#This Row],[Site ID]]&amp;"-"&amp;Table13[[#This Row],[Site Name]]</f>
        <v>AL-Allington Lane</v>
      </c>
      <c r="E316" s="93" t="s">
        <v>1056</v>
      </c>
      <c r="F316" t="s">
        <v>447</v>
      </c>
      <c r="G316" s="109">
        <v>45448</v>
      </c>
      <c r="H316" s="109">
        <v>45476</v>
      </c>
      <c r="I316" s="9">
        <v>672.53333333332557</v>
      </c>
      <c r="J316" s="9">
        <v>15.07788907613023</v>
      </c>
      <c r="K316" s="9">
        <v>7.8694619395251726</v>
      </c>
      <c r="L316" s="9">
        <v>0.73699999999999999</v>
      </c>
      <c r="N316" s="273">
        <f>INDEX(Table12[],MATCH(Table11[[#This Row],[Site ID]],Table12[[#Data],[Site ID]],0),MATCH(Table11[[#Headers],[Area]],Table12[#Headers],0))</f>
        <v>4</v>
      </c>
    </row>
    <row r="317" spans="2:14">
      <c r="B317" t="str">
        <f>INDEX(Table12[Site Name],MATCH('2024'!C317,Table12[Site ID],0),1)</f>
        <v>Jukes Walk</v>
      </c>
      <c r="C317" s="135" t="s">
        <v>102</v>
      </c>
      <c r="D317" t="str">
        <f>Table13[[#This Row],[Site ID]]&amp;"-"&amp;Table13[[#This Row],[Site Name]]</f>
        <v>JW-Jukes Walk</v>
      </c>
      <c r="E317" s="93" t="s">
        <v>1057</v>
      </c>
      <c r="F317" t="s">
        <v>447</v>
      </c>
      <c r="G317" s="109">
        <v>45448</v>
      </c>
      <c r="H317" s="109">
        <v>45476</v>
      </c>
      <c r="I317" s="9">
        <v>672.51666666660458</v>
      </c>
      <c r="J317" s="9">
        <v>13.482462888157674</v>
      </c>
      <c r="K317" s="9">
        <v>7.0367760376605819</v>
      </c>
      <c r="L317" s="9">
        <v>0.65900000000000003</v>
      </c>
      <c r="N317" s="273">
        <f>INDEX(Table12[],MATCH(Table11[[#This Row],[Site ID]],Table12[[#Data],[Site ID]],0),MATCH(Table11[[#Headers],[Area]],Table12[#Headers],0))</f>
        <v>4</v>
      </c>
    </row>
    <row r="318" spans="2:14">
      <c r="B318" t="str">
        <f>INDEX(Table12[Site Name],MATCH('2024'!C318,Table12[Site ID],0),1)</f>
        <v>Botley Road</v>
      </c>
      <c r="C318" s="135" t="s">
        <v>46</v>
      </c>
      <c r="D318" t="str">
        <f>Table13[[#This Row],[Site ID]]&amp;"-"&amp;Table13[[#This Row],[Site Name]]</f>
        <v>BOT-Botley Road</v>
      </c>
      <c r="E318" s="93" t="s">
        <v>1058</v>
      </c>
      <c r="F318" t="s">
        <v>447</v>
      </c>
      <c r="G318" s="109">
        <v>45448</v>
      </c>
      <c r="H318" s="109">
        <v>45476</v>
      </c>
      <c r="I318" s="9">
        <v>672.48333333333721</v>
      </c>
      <c r="J318" s="9">
        <v>24.899803712607358</v>
      </c>
      <c r="K318" s="9">
        <v>12.995722188208434</v>
      </c>
      <c r="L318" s="9">
        <v>1.2170000000000001</v>
      </c>
      <c r="N318" s="273">
        <f>INDEX(Table12[],MATCH(Table11[[#This Row],[Site ID]],Table12[[#Data],[Site ID]],0),MATCH(Table11[[#Headers],[Area]],Table12[#Headers],0))</f>
        <v>5</v>
      </c>
    </row>
    <row r="319" spans="2:14">
      <c r="B319" t="str">
        <f>INDEX(Table12[Site Name],MATCH('2024'!C319,Table12[Site ID],0),1)</f>
        <v>Wyvern School</v>
      </c>
      <c r="C319" s="135" t="s">
        <v>107</v>
      </c>
      <c r="D319" t="str">
        <f>Table13[[#This Row],[Site ID]]&amp;"-"&amp;Table13[[#This Row],[Site Name]]</f>
        <v>WYV-Wyvern School</v>
      </c>
      <c r="E319" s="93" t="s">
        <v>1059</v>
      </c>
      <c r="F319" t="s">
        <v>447</v>
      </c>
      <c r="G319" s="109">
        <v>45448</v>
      </c>
      <c r="H319" s="109">
        <v>45476</v>
      </c>
      <c r="I319" s="9">
        <v>672.44999999989523</v>
      </c>
      <c r="J319" s="9">
        <v>23.243696929143333</v>
      </c>
      <c r="K319" s="9">
        <v>12.13136582940675</v>
      </c>
      <c r="L319" s="9">
        <v>1.1359999999999999</v>
      </c>
      <c r="N319" s="273">
        <f>INDEX(Table12[],MATCH(Table11[[#This Row],[Site ID]],Table12[[#Data],[Site ID]],0),MATCH(Table11[[#Headers],[Area]],Table12[#Headers],0))</f>
        <v>5</v>
      </c>
    </row>
    <row r="320" spans="2:14">
      <c r="B320" t="str">
        <f>INDEX(Table12[Site Name],MATCH('2024'!C320,Table12[Site ID],0),1)</f>
        <v>Fair Oak Road/Sandy Lane</v>
      </c>
      <c r="C320" s="135" t="s">
        <v>84</v>
      </c>
      <c r="D320" t="str">
        <f>Table13[[#This Row],[Site ID]]&amp;"-"&amp;Table13[[#This Row],[Site Name]]</f>
        <v>FORSL-Fair Oak Road/Sandy Lane</v>
      </c>
      <c r="E320" s="93" t="s">
        <v>1060</v>
      </c>
      <c r="F320" t="s">
        <v>447</v>
      </c>
      <c r="G320" s="109">
        <v>45448</v>
      </c>
      <c r="H320" s="109">
        <v>45476</v>
      </c>
      <c r="I320" s="9">
        <v>672.39999999990687</v>
      </c>
      <c r="J320" s="9">
        <v>22.672474717433243</v>
      </c>
      <c r="K320" s="9">
        <v>11.833233151061192</v>
      </c>
      <c r="L320" s="9">
        <v>1.1080000000000001</v>
      </c>
      <c r="N320" s="273">
        <f>INDEX(Table12[],MATCH(Table11[[#This Row],[Site ID]],Table12[[#Data],[Site ID]],0),MATCH(Table11[[#Headers],[Area]],Table12[#Headers],0))</f>
        <v>5</v>
      </c>
    </row>
    <row r="321" spans="2:14">
      <c r="B321" t="str">
        <f>INDEX(Table12[Site Name],MATCH('2024'!C321,Table12[Site ID],0),1)</f>
        <v>Fair Oak Road</v>
      </c>
      <c r="C321" s="135" t="s">
        <v>80</v>
      </c>
      <c r="D321" t="str">
        <f>Table13[[#This Row],[Site ID]]&amp;"-"&amp;Table13[[#This Row],[Site Name]]</f>
        <v>FOR-Fair Oak Road</v>
      </c>
      <c r="E321" s="93" t="s">
        <v>1061</v>
      </c>
      <c r="F321" t="s">
        <v>447</v>
      </c>
      <c r="G321" s="109">
        <v>45448</v>
      </c>
      <c r="H321" s="109">
        <v>45476</v>
      </c>
      <c r="I321" s="9">
        <v>672.39999999990687</v>
      </c>
      <c r="J321" s="9">
        <v>14.262378048782463</v>
      </c>
      <c r="K321" s="9">
        <v>7.4438298793227888</v>
      </c>
      <c r="L321" s="9">
        <v>0.69699999999999995</v>
      </c>
      <c r="N321" s="273">
        <f>INDEX(Table12[],MATCH(Table11[[#This Row],[Site ID]],Table12[[#Data],[Site ID]],0),MATCH(Table11[[#Headers],[Area]],Table12[#Headers],0))</f>
        <v>5</v>
      </c>
    </row>
    <row r="322" spans="2:14">
      <c r="B322" t="str">
        <f>INDEX(Table12[Site Name],MATCH('2024'!C322,Table12[Site ID],0),1)</f>
        <v>Bishopstoke Road</v>
      </c>
      <c r="C322" s="135" t="s">
        <v>49</v>
      </c>
      <c r="D322" t="str">
        <f>Table13[[#This Row],[Site ID]]&amp;"-"&amp;Table13[[#This Row],[Site Name]]</f>
        <v>BR-Bishopstoke Road</v>
      </c>
      <c r="E322" s="93" t="s">
        <v>1062</v>
      </c>
      <c r="F322" t="s">
        <v>447</v>
      </c>
      <c r="G322" s="109">
        <v>45448</v>
      </c>
      <c r="H322" s="109">
        <v>45476</v>
      </c>
      <c r="I322" s="9">
        <v>672.40000000008149</v>
      </c>
      <c r="J322" s="9">
        <v>27.685792682923474</v>
      </c>
      <c r="K322" s="9">
        <v>14.449787412799308</v>
      </c>
      <c r="L322" s="9">
        <v>1.353</v>
      </c>
      <c r="N322" s="273">
        <f>INDEX(Table12[],MATCH(Table11[[#This Row],[Site ID]],Table12[[#Data],[Site ID]],0),MATCH(Table11[[#Headers],[Area]],Table12[#Headers],0))</f>
        <v>5</v>
      </c>
    </row>
    <row r="323" spans="2:14">
      <c r="B323" t="str">
        <f>INDEX(Table12[Site Name],MATCH('2024'!C323,Table12[Site ID],0),1)</f>
        <v>Bishopstoke Road 2</v>
      </c>
      <c r="C323" s="135" t="s">
        <v>52</v>
      </c>
      <c r="D323" t="str">
        <f>Table13[[#This Row],[Site ID]]&amp;"-"&amp;Table13[[#This Row],[Site Name]]</f>
        <v>BR2-Bishopstoke Road 2</v>
      </c>
      <c r="E323" s="93" t="s">
        <v>1063</v>
      </c>
      <c r="F323" t="s">
        <v>447</v>
      </c>
      <c r="G323" s="109">
        <v>45448</v>
      </c>
      <c r="H323" s="109">
        <v>45476</v>
      </c>
      <c r="I323" s="9">
        <v>672.43333333334886</v>
      </c>
      <c r="J323" s="9">
        <v>23.551195657561546</v>
      </c>
      <c r="K323" s="9">
        <v>12.29185577116991</v>
      </c>
      <c r="L323" s="9">
        <v>1.151</v>
      </c>
      <c r="N323" s="273">
        <f>INDEX(Table12[],MATCH(Table11[[#This Row],[Site ID]],Table12[[#Data],[Site ID]],0),MATCH(Table11[[#Headers],[Area]],Table12[#Headers],0))</f>
        <v>5</v>
      </c>
    </row>
    <row r="324" spans="2:14">
      <c r="B324" t="str">
        <f>INDEX(Table12[Site Name],MATCH('2024'!C324,Table12[Site ID],0),1)</f>
        <v>Twyford Road</v>
      </c>
      <c r="C324" s="135" t="s">
        <v>118</v>
      </c>
      <c r="D324" t="str">
        <f>Table13[[#This Row],[Site ID]]&amp;"-"&amp;Table13[[#This Row],[Site Name]]</f>
        <v>TWY-Twyford Road</v>
      </c>
      <c r="E324" s="93" t="s">
        <v>1064</v>
      </c>
      <c r="F324" t="s">
        <v>447</v>
      </c>
      <c r="G324" s="109">
        <v>45448</v>
      </c>
      <c r="H324" s="109">
        <v>45476</v>
      </c>
      <c r="I324" s="9">
        <v>672.46666666679084</v>
      </c>
      <c r="J324" s="9">
        <v>18.10753692871679</v>
      </c>
      <c r="K324" s="9">
        <v>9.4506977707290147</v>
      </c>
      <c r="L324" s="9">
        <v>0.88500000000000001</v>
      </c>
      <c r="N324" s="273">
        <f>INDEX(Table12[],MATCH(Table11[[#This Row],[Site ID]],Table12[[#Data],[Site ID]],0),MATCH(Table11[[#Headers],[Area]],Table12[#Headers],0))</f>
        <v>5</v>
      </c>
    </row>
    <row r="325" spans="2:14">
      <c r="B325" t="str">
        <f>INDEX(Table12[Site Name],MATCH('2024'!C325,Table12[Site ID],0),1)</f>
        <v>Mill Street</v>
      </c>
      <c r="C325" s="135" t="s">
        <v>122</v>
      </c>
      <c r="D325" t="str">
        <f>Table13[[#This Row],[Site ID]]&amp;"-"&amp;Table13[[#This Row],[Site Name]]</f>
        <v>MS-Mill Street</v>
      </c>
      <c r="E325" s="93" t="s">
        <v>1065</v>
      </c>
      <c r="F325" t="s">
        <v>447</v>
      </c>
      <c r="G325" s="109">
        <v>45448</v>
      </c>
      <c r="H325" s="109">
        <v>45476</v>
      </c>
      <c r="I325" s="9">
        <v>672.46666666661622</v>
      </c>
      <c r="J325" s="9">
        <v>19.805757906217405</v>
      </c>
      <c r="K325" s="9">
        <v>10.337034397817018</v>
      </c>
      <c r="L325" s="9">
        <v>0.96799999999999997</v>
      </c>
      <c r="N325" s="273">
        <f>INDEX(Table12[],MATCH(Table11[[#This Row],[Site ID]],Table12[[#Data],[Site ID]],0),MATCH(Table11[[#Headers],[Area]],Table12[#Headers],0))</f>
        <v>5</v>
      </c>
    </row>
    <row r="326" spans="2:14">
      <c r="B326" t="str">
        <f>INDEX(Table12[Site Name],MATCH('2024'!C326,Table12[Site ID],0),1)</f>
        <v>Campbell Road 4</v>
      </c>
      <c r="C326" s="135" t="s">
        <v>72</v>
      </c>
      <c r="D326" t="str">
        <f>Table13[[#This Row],[Site ID]]&amp;"-"&amp;Table13[[#This Row],[Site Name]]</f>
        <v>CR4-Campbell Road 4</v>
      </c>
      <c r="E326" s="93" t="s">
        <v>1066</v>
      </c>
      <c r="F326" t="s">
        <v>447</v>
      </c>
      <c r="G326" s="109">
        <v>45448</v>
      </c>
      <c r="H326" s="109">
        <v>45476</v>
      </c>
      <c r="I326" s="9">
        <v>672.51666666660458</v>
      </c>
      <c r="J326" s="9">
        <v>20.520349433721005</v>
      </c>
      <c r="K326" s="9">
        <v>10.709994485240609</v>
      </c>
      <c r="L326" s="9">
        <v>1.0029999999999999</v>
      </c>
      <c r="N326" s="273">
        <f>INDEX(Table12[],MATCH(Table11[[#This Row],[Site ID]],Table12[[#Data],[Site ID]],0),MATCH(Table11[[#Headers],[Area]],Table12[#Headers],0))</f>
        <v>5</v>
      </c>
    </row>
    <row r="327" spans="2:14">
      <c r="B327" t="str">
        <f>INDEX(Table12[Site Name],MATCH('2024'!C327,Table12[Site ID],0),1)</f>
        <v>Campbell Road 3</v>
      </c>
      <c r="C327" s="135" t="s">
        <v>68</v>
      </c>
      <c r="D327" t="str">
        <f>Table13[[#This Row],[Site ID]]&amp;"-"&amp;Table13[[#This Row],[Site Name]]</f>
        <v>CR3-Campbell Road 3</v>
      </c>
      <c r="E327" s="93" t="s">
        <v>1067</v>
      </c>
      <c r="F327" t="s">
        <v>447</v>
      </c>
      <c r="G327" s="109">
        <v>45448</v>
      </c>
      <c r="H327" s="109">
        <v>45476</v>
      </c>
      <c r="I327" s="9">
        <v>672.53333333332557</v>
      </c>
      <c r="J327" s="9">
        <v>11.436282216494979</v>
      </c>
      <c r="K327" s="9">
        <v>5.9688320545380895</v>
      </c>
      <c r="L327" s="9">
        <v>0.55900000000000005</v>
      </c>
      <c r="N327" s="273">
        <f>INDEX(Table12[],MATCH(Table11[[#This Row],[Site ID]],Table12[[#Data],[Site ID]],0),MATCH(Table11[[#Headers],[Area]],Table12[#Headers],0))</f>
        <v>5</v>
      </c>
    </row>
    <row r="328" spans="2:14">
      <c r="B328" t="str">
        <f>INDEX(Table12[Site Name],MATCH('2024'!C328,Table12[Site ID],0),1)</f>
        <v>Campbell Road</v>
      </c>
      <c r="C328" s="135" t="s">
        <v>64</v>
      </c>
      <c r="D328" t="str">
        <f>Table13[[#This Row],[Site ID]]&amp;"-"&amp;Table13[[#This Row],[Site Name]]</f>
        <v>CR-Campbell Road</v>
      </c>
      <c r="E328" s="93" t="s">
        <v>1068</v>
      </c>
      <c r="F328" t="s">
        <v>447</v>
      </c>
      <c r="G328" s="109">
        <v>45448</v>
      </c>
      <c r="H328" s="109">
        <v>45476</v>
      </c>
      <c r="I328" s="9">
        <v>672.55000000004657</v>
      </c>
      <c r="J328" s="9">
        <v>29.970909226077772</v>
      </c>
      <c r="K328" s="9">
        <v>15.642436965593827</v>
      </c>
      <c r="L328" s="9">
        <v>1.4650000000000001</v>
      </c>
      <c r="N328" s="273">
        <f>INDEX(Table12[],MATCH(Table11[[#This Row],[Site ID]],Table12[[#Data],[Site ID]],0),MATCH(Table11[[#Headers],[Area]],Table12[#Headers],0))</f>
        <v>5</v>
      </c>
    </row>
    <row r="329" spans="2:14">
      <c r="B329" t="str">
        <f>INDEX(Table12[Site Name],MATCH('2024'!C329,Table12[Site ID],0),1)</f>
        <v>Southampton Road Analyser (A)</v>
      </c>
      <c r="C329" s="135" t="s">
        <v>135</v>
      </c>
      <c r="D329" t="str">
        <f>Table13[[#This Row],[Site ID]]&amp;"-"&amp;Table13[[#This Row],[Site Name]]</f>
        <v>SRAN(A)-Southampton Road Analyser (A)</v>
      </c>
      <c r="E329" s="93" t="s">
        <v>1069</v>
      </c>
      <c r="F329" t="s">
        <v>447</v>
      </c>
      <c r="G329" s="109">
        <v>45448</v>
      </c>
      <c r="H329" s="109">
        <v>45476</v>
      </c>
      <c r="I329" s="9">
        <v>672.53333333332557</v>
      </c>
      <c r="J329" s="9">
        <v>24.202364690721929</v>
      </c>
      <c r="K329" s="9">
        <v>12.631714347975954</v>
      </c>
      <c r="L329" s="9">
        <v>1.1830000000000001</v>
      </c>
      <c r="N329" s="273">
        <f>INDEX(Table12[],MATCH(Table11[[#This Row],[Site ID]],Table12[[#Data],[Site ID]],0),MATCH(Table11[[#Headers],[Area]],Table12[#Headers],0))</f>
        <v>6</v>
      </c>
    </row>
    <row r="330" spans="2:14">
      <c r="B330" t="str">
        <f>INDEX(Table12[Site Name],MATCH('2024'!C330,Table12[Site ID],0),1)</f>
        <v>Southampton Road Analyser (B)</v>
      </c>
      <c r="C330" s="135" t="s">
        <v>138</v>
      </c>
      <c r="D330" t="str">
        <f>Table13[[#This Row],[Site ID]]&amp;"-"&amp;Table13[[#This Row],[Site Name]]</f>
        <v>SRAN(B)-Southampton Road Analyser (B)</v>
      </c>
      <c r="E330" s="93" t="s">
        <v>1070</v>
      </c>
      <c r="F330" t="s">
        <v>447</v>
      </c>
      <c r="G330" s="109">
        <v>45448</v>
      </c>
      <c r="H330" s="109">
        <v>45476</v>
      </c>
      <c r="I330" s="9">
        <v>672.53333333332557</v>
      </c>
      <c r="J330" s="9">
        <v>22.688438243457835</v>
      </c>
      <c r="K330" s="9">
        <v>11.841564845228515</v>
      </c>
      <c r="L330" s="9">
        <v>1.109</v>
      </c>
      <c r="N330" s="273">
        <f>INDEX(Table12[],MATCH(Table11[[#This Row],[Site ID]],Table12[[#Data],[Site ID]],0),MATCH(Table11[[#Headers],[Area]],Table12[#Headers],0))</f>
        <v>6</v>
      </c>
    </row>
    <row r="331" spans="2:14">
      <c r="B331" t="str">
        <f>INDEX(Table12[Site Name],MATCH('2024'!C331,Table12[Site ID],0),1)</f>
        <v>Southampton Road Analyser (C)</v>
      </c>
      <c r="C331" s="135" t="s">
        <v>141</v>
      </c>
      <c r="D331" t="str">
        <f>Table13[[#This Row],[Site ID]]&amp;"-"&amp;Table13[[#This Row],[Site Name]]</f>
        <v>SRAN(C)-Southampton Road Analyser (C)</v>
      </c>
      <c r="E331" s="93" t="s">
        <v>1071</v>
      </c>
      <c r="F331" t="s">
        <v>447</v>
      </c>
      <c r="G331" s="109">
        <v>45448</v>
      </c>
      <c r="H331" s="109">
        <v>45476</v>
      </c>
      <c r="I331" s="9">
        <v>672.53333333332557</v>
      </c>
      <c r="J331" s="9">
        <v>22.913481363997096</v>
      </c>
      <c r="K331" s="9">
        <v>11.959019501042327</v>
      </c>
      <c r="L331" s="9">
        <v>1.1200000000000001</v>
      </c>
      <c r="N331" s="273">
        <f>INDEX(Table12[],MATCH(Table11[[#This Row],[Site ID]],Table12[[#Data],[Site ID]],0),MATCH(Table11[[#Headers],[Area]],Table12[#Headers],0))</f>
        <v>6</v>
      </c>
    </row>
    <row r="332" spans="2:14">
      <c r="B332" t="str">
        <f>INDEX(Table12[Site Name],MATCH('2024'!C332,Table12[Site ID],0),1)</f>
        <v>Chestnut Avenue</v>
      </c>
      <c r="C332" s="135" t="s">
        <v>56</v>
      </c>
      <c r="D332" t="str">
        <f>Table13[[#This Row],[Site ID]]&amp;"-"&amp;Table13[[#This Row],[Site Name]]</f>
        <v>CA-Chestnut Avenue</v>
      </c>
      <c r="E332" s="93" t="s">
        <v>1072</v>
      </c>
      <c r="F332" t="s">
        <v>447</v>
      </c>
      <c r="G332" s="109">
        <v>45448</v>
      </c>
      <c r="H332" s="109">
        <v>45476</v>
      </c>
      <c r="I332" s="9">
        <v>672.50000000005821</v>
      </c>
      <c r="J332" s="9">
        <v>16.960908550184403</v>
      </c>
      <c r="K332" s="9">
        <v>8.8522487213906071</v>
      </c>
      <c r="L332" s="9">
        <v>0.82899999999999996</v>
      </c>
      <c r="N332" s="273">
        <f>INDEX(Table12[],MATCH(Table11[[#This Row],[Site ID]],Table12[[#Data],[Site ID]],0),MATCH(Table11[[#Headers],[Area]],Table12[#Headers],0))</f>
        <v>6</v>
      </c>
    </row>
    <row r="333" spans="2:14">
      <c r="B333" t="str">
        <f>INDEX(Table12[Site Name],MATCH('2024'!C333,Table12[Site ID],0),1)</f>
        <v>Southampton Road 1</v>
      </c>
      <c r="C333" s="135" t="s">
        <v>149</v>
      </c>
      <c r="D333" t="str">
        <f>Table13[[#This Row],[Site ID]]&amp;"-"&amp;Table13[[#This Row],[Site Name]]</f>
        <v>SR1-Southampton Road 1</v>
      </c>
      <c r="E333" s="93" t="s">
        <v>1073</v>
      </c>
      <c r="F333" t="s">
        <v>447</v>
      </c>
      <c r="G333" s="109">
        <v>45448</v>
      </c>
      <c r="H333" s="109">
        <v>45476</v>
      </c>
      <c r="I333" s="9">
        <v>672.49999999988358</v>
      </c>
      <c r="J333" s="9">
        <v>34.535601486994821</v>
      </c>
      <c r="K333" s="9">
        <v>18.024844199892915</v>
      </c>
      <c r="L333" s="9">
        <v>1.6879999999999999</v>
      </c>
      <c r="N333" s="273">
        <f>INDEX(Table12[],MATCH(Table11[[#This Row],[Site ID]],Table12[[#Data],[Site ID]],0),MATCH(Table11[[#Headers],[Area]],Table12[#Headers],0))</f>
        <v>6</v>
      </c>
    </row>
    <row r="334" spans="2:14">
      <c r="B334" t="str">
        <f>INDEX(Table12[Site Name],MATCH('2024'!C334,Table12[Site ID],0),1)</f>
        <v>Southampton Road 2</v>
      </c>
      <c r="C334" s="135" t="s">
        <v>152</v>
      </c>
      <c r="D334" t="str">
        <f>Table13[[#This Row],[Site ID]]&amp;"-"&amp;Table13[[#This Row],[Site Name]]</f>
        <v>SR2-Southampton Road 2</v>
      </c>
      <c r="E334" s="93" t="s">
        <v>1074</v>
      </c>
      <c r="F334" t="s">
        <v>447</v>
      </c>
      <c r="G334" s="109">
        <v>45448</v>
      </c>
      <c r="H334" s="109">
        <v>45476</v>
      </c>
      <c r="I334" s="9">
        <v>672.53333333332557</v>
      </c>
      <c r="J334" s="9">
        <v>27.475719171292941</v>
      </c>
      <c r="K334" s="9">
        <v>14.340145705267714</v>
      </c>
      <c r="L334" s="9">
        <v>1.343</v>
      </c>
      <c r="N334" s="273">
        <f>INDEX(Table12[],MATCH(Table11[[#This Row],[Site ID]],Table12[[#Data],[Site ID]],0),MATCH(Table11[[#Headers],[Area]],Table12[#Headers],0))</f>
        <v>6</v>
      </c>
    </row>
    <row r="335" spans="2:14">
      <c r="B335" t="str">
        <f>INDEX(Table12[Site Name],MATCH('2024'!C335,Table12[Site ID],0),1)</f>
        <v>The Point (A)</v>
      </c>
      <c r="C335" s="135" t="s">
        <v>156</v>
      </c>
      <c r="D335" t="str">
        <f>Table13[[#This Row],[Site ID]]&amp;"-"&amp;Table13[[#This Row],[Site Name]]</f>
        <v>TP(A)-The Point (A)</v>
      </c>
      <c r="E335" s="93" t="s">
        <v>1075</v>
      </c>
      <c r="F335" t="s">
        <v>447</v>
      </c>
      <c r="G335" s="109">
        <v>45448</v>
      </c>
      <c r="H335" s="109">
        <v>45476</v>
      </c>
      <c r="I335" s="9">
        <v>672.58333333331393</v>
      </c>
      <c r="J335" s="9">
        <v>13.337927889976845</v>
      </c>
      <c r="K335" s="9">
        <v>6.9613402348522158</v>
      </c>
      <c r="L335" s="9">
        <v>0.65200000000000002</v>
      </c>
      <c r="N335" s="273">
        <f>INDEX(Table12[],MATCH(Table11[[#This Row],[Site ID]],Table12[[#Data],[Site ID]],0),MATCH(Table11[[#Headers],[Area]],Table12[#Headers],0))</f>
        <v>6</v>
      </c>
    </row>
    <row r="336" spans="2:14">
      <c r="B336" t="str">
        <f>INDEX(Table12[Site Name],MATCH('2024'!C336,Table12[Site ID],0),1)</f>
        <v>The Point (B)</v>
      </c>
      <c r="C336" s="135" t="s">
        <v>159</v>
      </c>
      <c r="D336" t="str">
        <f>Table13[[#This Row],[Site ID]]&amp;"-"&amp;Table13[[#This Row],[Site Name]]</f>
        <v>TP(B)-The Point (B)</v>
      </c>
      <c r="E336" s="93" t="s">
        <v>1076</v>
      </c>
      <c r="F336" t="s">
        <v>447</v>
      </c>
      <c r="G336" s="109">
        <v>45448</v>
      </c>
      <c r="H336" s="109">
        <v>45476</v>
      </c>
      <c r="I336" s="9">
        <v>672.58333333331393</v>
      </c>
      <c r="J336" s="9">
        <v>14.749457068517337</v>
      </c>
      <c r="K336" s="9">
        <v>7.698046486700072</v>
      </c>
      <c r="L336" s="9">
        <v>0.72099999999999997</v>
      </c>
      <c r="N336" s="273">
        <f>INDEX(Table12[],MATCH(Table11[[#This Row],[Site ID]],Table12[[#Data],[Site ID]],0),MATCH(Table11[[#Headers],[Area]],Table12[#Headers],0))</f>
        <v>6</v>
      </c>
    </row>
    <row r="337" spans="2:14">
      <c r="B337" t="str">
        <f>INDEX(Table12[Site Name],MATCH('2024'!C337,Table12[Site ID],0),1)</f>
        <v>The Point (C)</v>
      </c>
      <c r="C337" s="135" t="s">
        <v>162</v>
      </c>
      <c r="D337" t="str">
        <f>Table13[[#This Row],[Site ID]]&amp;"-"&amp;Table13[[#This Row],[Site Name]]</f>
        <v>TP(C)-The Point (C)</v>
      </c>
      <c r="E337" s="93" t="s">
        <v>1077</v>
      </c>
      <c r="F337" t="s">
        <v>447</v>
      </c>
      <c r="G337" s="109">
        <v>45448</v>
      </c>
      <c r="H337" s="109">
        <v>45476</v>
      </c>
      <c r="I337" s="9">
        <v>672.58333333331393</v>
      </c>
      <c r="J337" s="9">
        <v>12.744676496097506</v>
      </c>
      <c r="K337" s="9">
        <v>6.6517100710321015</v>
      </c>
      <c r="L337" s="9">
        <v>0.623</v>
      </c>
      <c r="N337" s="273">
        <f>INDEX(Table12[],MATCH(Table11[[#This Row],[Site ID]],Table12[[#Data],[Site ID]],0),MATCH(Table11[[#Headers],[Area]],Table12[#Headers],0))</f>
        <v>6</v>
      </c>
    </row>
    <row r="338" spans="2:14">
      <c r="B338" t="str">
        <f>INDEX(Table12[Site Name],MATCH('2024'!C338,Table12[Site ID],0),1)</f>
        <v>Oxburgh Close</v>
      </c>
      <c r="C338" s="135" t="s">
        <v>143</v>
      </c>
      <c r="D338" t="str">
        <f>Table13[[#This Row],[Site ID]]&amp;"-"&amp;Table13[[#This Row],[Site Name]]</f>
        <v>OX-Oxburgh Close</v>
      </c>
      <c r="E338" s="93" t="s">
        <v>1078</v>
      </c>
      <c r="F338" t="s">
        <v>447</v>
      </c>
      <c r="G338" s="109">
        <v>45448</v>
      </c>
      <c r="H338" s="109">
        <v>45476</v>
      </c>
      <c r="I338" s="9">
        <v>672.58333333331393</v>
      </c>
      <c r="J338" s="9">
        <v>9.6556778590016403</v>
      </c>
      <c r="K338" s="9">
        <v>5.0394978387273701</v>
      </c>
      <c r="L338" s="9">
        <v>0.47199999999999998</v>
      </c>
      <c r="N338" s="273">
        <f>INDEX(Table12[],MATCH(Table11[[#This Row],[Site ID]],Table12[[#Data],[Site ID]],0),MATCH(Table11[[#Headers],[Area]],Table12[#Headers],0))</f>
        <v>6</v>
      </c>
    </row>
    <row r="339" spans="2:14">
      <c r="B339" t="str">
        <f>INDEX(Table12[Site Name],MATCH('2024'!C339,Table12[Site ID],0),1)</f>
        <v>Hadleigh Gardens</v>
      </c>
      <c r="C339" s="135" t="s">
        <v>95</v>
      </c>
      <c r="D339" t="str">
        <f>Table13[[#This Row],[Site ID]]&amp;"-"&amp;Table13[[#This Row],[Site Name]]</f>
        <v>HG-Hadleigh Gardens</v>
      </c>
      <c r="E339" s="93" t="s">
        <v>1079</v>
      </c>
      <c r="F339" t="s">
        <v>447</v>
      </c>
      <c r="G339" s="109">
        <v>45448</v>
      </c>
      <c r="H339" s="109">
        <v>45476</v>
      </c>
      <c r="I339" s="9">
        <v>672.58333333331393</v>
      </c>
      <c r="J339" s="9">
        <v>9.1033403543553622</v>
      </c>
      <c r="K339" s="9">
        <v>4.7512214793086445</v>
      </c>
      <c r="L339" s="9">
        <v>0.44500000000000001</v>
      </c>
      <c r="N339" s="273">
        <f>INDEX(Table12[],MATCH(Table11[[#This Row],[Site ID]],Table12[[#Data],[Site ID]],0),MATCH(Table11[[#Headers],[Area]],Table12[#Headers],0))</f>
        <v>6</v>
      </c>
    </row>
    <row r="340" spans="2:14">
      <c r="B340" t="str">
        <f>INDEX(Table12[Site Name],MATCH('2024'!C340,Table12[Site ID],0),1)</f>
        <v>Woodside Avenue</v>
      </c>
      <c r="C340" s="135" t="s">
        <v>175</v>
      </c>
      <c r="D340" t="str">
        <f>Table13[[#This Row],[Site ID]]&amp;"-"&amp;Table13[[#This Row],[Site Name]]</f>
        <v>WA-Woodside Avenue</v>
      </c>
      <c r="E340" s="93" t="s">
        <v>1080</v>
      </c>
      <c r="F340" t="s">
        <v>447</v>
      </c>
      <c r="G340" s="109">
        <v>45448</v>
      </c>
      <c r="H340" s="109">
        <v>45476</v>
      </c>
      <c r="I340" s="9">
        <v>672.56666666659294</v>
      </c>
      <c r="J340" s="9">
        <v>23.853388511674318</v>
      </c>
      <c r="K340" s="9">
        <v>12.449576467470939</v>
      </c>
      <c r="L340" s="9">
        <v>1.1659999999999999</v>
      </c>
      <c r="N340" s="273">
        <f>INDEX(Table12[],MATCH(Table11[[#This Row],[Site ID]],Table12[[#Data],[Site ID]],0),MATCH(Table11[[#Headers],[Area]],Table12[#Headers],0))</f>
        <v>6</v>
      </c>
    </row>
    <row r="341" spans="2:14">
      <c r="B341" t="str">
        <f>INDEX(Table12[Site Name],MATCH('2024'!C341,Table12[Site ID],0),1)</f>
        <v>Belmont Road</v>
      </c>
      <c r="C341" s="135" t="s">
        <v>42</v>
      </c>
      <c r="D341" t="str">
        <f>Table13[[#This Row],[Site ID]]&amp;"-"&amp;Table13[[#This Row],[Site Name]]</f>
        <v>BEL-Belmont Road</v>
      </c>
      <c r="E341" s="93" t="s">
        <v>1081</v>
      </c>
      <c r="F341" t="s">
        <v>447</v>
      </c>
      <c r="G341" s="109">
        <v>45448</v>
      </c>
      <c r="H341" s="109">
        <v>45476</v>
      </c>
      <c r="I341" s="9">
        <v>672.58333333331393</v>
      </c>
      <c r="J341" s="9">
        <v>11.455888985256186</v>
      </c>
      <c r="K341" s="9">
        <v>5.9790652323884066</v>
      </c>
      <c r="L341" s="9">
        <v>0.56000000000000005</v>
      </c>
      <c r="N341" s="273">
        <f>INDEX(Table12[],MATCH(Table11[[#This Row],[Site ID]],Table12[[#Data],[Site ID]],0),MATCH(Table11[[#Headers],[Area]],Table12[#Headers],0))</f>
        <v>6</v>
      </c>
    </row>
    <row r="342" spans="2:14">
      <c r="B342" t="str">
        <f>INDEX(Table12[Site Name],MATCH('2024'!C342,Table12[Site ID],0),1)</f>
        <v>Leigh Road/J13</v>
      </c>
      <c r="C342" s="135" t="s">
        <v>120</v>
      </c>
      <c r="D342" t="str">
        <f>Table13[[#This Row],[Site ID]]&amp;"-"&amp;Table13[[#This Row],[Site Name]]</f>
        <v>LR13-Leigh Road/J13</v>
      </c>
      <c r="E342" s="93" t="s">
        <v>1082</v>
      </c>
      <c r="F342" t="s">
        <v>447</v>
      </c>
      <c r="G342" s="109">
        <v>45448</v>
      </c>
      <c r="H342" s="109">
        <v>45476</v>
      </c>
      <c r="I342" s="9">
        <v>672.6166666665813</v>
      </c>
      <c r="J342" s="9">
        <v>27.145020194765195</v>
      </c>
      <c r="K342" s="9">
        <v>14.167547074512106</v>
      </c>
      <c r="L342" s="9">
        <v>1.327</v>
      </c>
      <c r="N342" s="273">
        <f>INDEX(Table12[],MATCH(Table11[[#This Row],[Site ID]],Table12[[#Data],[Site ID]],0),MATCH(Table11[[#Headers],[Area]],Table12[#Headers],0))</f>
        <v>6</v>
      </c>
    </row>
    <row r="343" spans="2:14">
      <c r="B343" t="str">
        <f>INDEX(Table12[Site Name],MATCH('2024'!C343,Table12[Site ID],0),1)</f>
        <v>Steele Close (A)</v>
      </c>
      <c r="C343" s="135" t="s">
        <v>167</v>
      </c>
      <c r="D343" t="str">
        <f>Table13[[#This Row],[Site ID]]&amp;"-"&amp;Table13[[#This Row],[Site Name]]</f>
        <v>SC(A)-Steele Close (A)</v>
      </c>
      <c r="E343" s="93" t="s">
        <v>1083</v>
      </c>
      <c r="F343" t="s">
        <v>447</v>
      </c>
      <c r="G343" s="109">
        <v>45448</v>
      </c>
      <c r="H343" s="109">
        <v>45476</v>
      </c>
      <c r="I343" s="9">
        <v>672.61666666675592</v>
      </c>
      <c r="J343" s="9">
        <v>11.005290779788911</v>
      </c>
      <c r="K343" s="9">
        <v>5.7438887159649852</v>
      </c>
      <c r="L343" s="9">
        <v>0.53800000000000003</v>
      </c>
      <c r="N343" s="273">
        <f>INDEX(Table12[],MATCH(Table11[[#This Row],[Site ID]],Table12[[#Data],[Site ID]],0),MATCH(Table11[[#Headers],[Area]],Table12[#Headers],0))</f>
        <v>7</v>
      </c>
    </row>
    <row r="344" spans="2:14">
      <c r="B344" t="str">
        <f>INDEX(Table12[Site Name],MATCH('2024'!C344,Table12[Site ID],0),1)</f>
        <v>Steele Close (B)</v>
      </c>
      <c r="C344" s="135" t="s">
        <v>170</v>
      </c>
      <c r="D344" t="str">
        <f>Table13[[#This Row],[Site ID]]&amp;"-"&amp;Table13[[#This Row],[Site Name]]</f>
        <v>SC(B)-Steele Close (B)</v>
      </c>
      <c r="E344" s="93" t="s">
        <v>1084</v>
      </c>
      <c r="F344" t="s">
        <v>447</v>
      </c>
      <c r="G344" s="109">
        <v>45448</v>
      </c>
      <c r="H344" s="109">
        <v>45476</v>
      </c>
      <c r="I344" s="9">
        <v>672.61666666675592</v>
      </c>
      <c r="J344" s="9">
        <v>11.659880565947358</v>
      </c>
      <c r="K344" s="9">
        <v>6.0855326544610433</v>
      </c>
      <c r="L344" s="9">
        <v>0.56999999999999995</v>
      </c>
      <c r="N344" s="273">
        <f>INDEX(Table12[],MATCH(Table11[[#This Row],[Site ID]],Table12[[#Data],[Site ID]],0),MATCH(Table11[[#Headers],[Area]],Table12[#Headers],0))</f>
        <v>7</v>
      </c>
    </row>
    <row r="345" spans="2:14">
      <c r="B345" t="str">
        <f>INDEX(Table12[Site Name],MATCH('2024'!C345,Table12[Site ID],0),1)</f>
        <v>Steele Close (C)</v>
      </c>
      <c r="C345" s="135" t="s">
        <v>173</v>
      </c>
      <c r="D345" t="str">
        <f>Table13[[#This Row],[Site ID]]&amp;"-"&amp;Table13[[#This Row],[Site Name]]</f>
        <v>SC(C)-Steele Close (C)</v>
      </c>
      <c r="E345" s="93" t="s">
        <v>1085</v>
      </c>
      <c r="F345" t="s">
        <v>447</v>
      </c>
      <c r="G345" s="109">
        <v>45448</v>
      </c>
      <c r="H345" s="109">
        <v>45476</v>
      </c>
      <c r="I345" s="9">
        <v>672.6166666665813</v>
      </c>
      <c r="J345" s="9">
        <v>11.516689050228187</v>
      </c>
      <c r="K345" s="9">
        <v>6.0107980429165906</v>
      </c>
      <c r="L345" s="9">
        <v>0.56299999999999994</v>
      </c>
      <c r="N345" s="273">
        <f>INDEX(Table12[],MATCH(Table11[[#This Row],[Site ID]],Table12[[#Data],[Site ID]],0),MATCH(Table11[[#Headers],[Area]],Table12[#Headers],0))</f>
        <v>8</v>
      </c>
    </row>
    <row r="346" spans="2:14">
      <c r="B346" t="str">
        <f>INDEX(Table12[Site Name],MATCH('2024'!C346,Table12[Site ID],0),1)</f>
        <v>Medina Close</v>
      </c>
      <c r="C346" s="135" t="s">
        <v>127</v>
      </c>
      <c r="D346" t="str">
        <f>Table13[[#This Row],[Site ID]]&amp;"-"&amp;Table13[[#This Row],[Site Name]]</f>
        <v>MC-Medina Close</v>
      </c>
      <c r="E346" s="93" t="s">
        <v>1086</v>
      </c>
      <c r="F346" t="s">
        <v>447</v>
      </c>
      <c r="G346" s="109">
        <v>45448</v>
      </c>
      <c r="H346" s="109">
        <v>45476</v>
      </c>
      <c r="I346" s="9">
        <v>672.58333333331393</v>
      </c>
      <c r="J346" s="9">
        <v>11.537716763722299</v>
      </c>
      <c r="K346" s="9">
        <v>6.0217728411911793</v>
      </c>
      <c r="L346" s="9">
        <v>0.56399999999999995</v>
      </c>
      <c r="N346" s="273">
        <f>INDEX(Table12[],MATCH(Table11[[#This Row],[Site ID]],Table12[[#Data],[Site ID]],0),MATCH(Table11[[#Headers],[Area]],Table12[#Headers],0))</f>
        <v>8</v>
      </c>
    </row>
    <row r="347" spans="2:14">
      <c r="B347" t="str">
        <f>INDEX(Table12[Site Name],MATCH('2024'!C347,Table12[Site ID],0),1)</f>
        <v>Porteous Crescent (A)</v>
      </c>
      <c r="C347" s="135" t="s">
        <v>154</v>
      </c>
      <c r="D347" t="str">
        <f>Table13[[#This Row],[Site ID]]&amp;"-"&amp;Table13[[#This Row],[Site Name]]</f>
        <v>PC(A)-Porteous Crescent (A)</v>
      </c>
      <c r="E347" s="93" t="s">
        <v>1087</v>
      </c>
      <c r="F347" t="s">
        <v>447</v>
      </c>
      <c r="G347" s="109">
        <v>45448</v>
      </c>
      <c r="H347" s="109">
        <v>45476</v>
      </c>
      <c r="I347" s="9">
        <v>672.58333333331393</v>
      </c>
      <c r="J347" s="9">
        <v>10.780809812910732</v>
      </c>
      <c r="K347" s="9">
        <v>5.6267274597655179</v>
      </c>
      <c r="L347" s="9">
        <v>0.52700000000000002</v>
      </c>
      <c r="N347" s="273">
        <f>INDEX(Table12[],MATCH(Table11[[#This Row],[Site ID]],Table12[[#Data],[Site ID]],0),MATCH(Table11[[#Headers],[Area]],Table12[#Headers],0))</f>
        <v>8</v>
      </c>
    </row>
    <row r="348" spans="2:14">
      <c r="B348" t="str">
        <f>INDEX(Table12[Site Name],MATCH('2024'!C348,Table12[Site ID],0),1)</f>
        <v>Nuffield Hospital</v>
      </c>
      <c r="C348" s="135" t="s">
        <v>133</v>
      </c>
      <c r="D348" t="str">
        <f>Table13[[#This Row],[Site ID]]&amp;"-"&amp;Table13[[#This Row],[Site Name]]</f>
        <v>NH-Nuffield Hospital</v>
      </c>
      <c r="E348" s="93" t="s">
        <v>1088</v>
      </c>
      <c r="F348" t="s">
        <v>447</v>
      </c>
      <c r="G348" s="109">
        <v>45448</v>
      </c>
      <c r="H348" s="109">
        <v>45476</v>
      </c>
      <c r="I348" s="9">
        <v>672.56666666676756</v>
      </c>
      <c r="J348" s="9">
        <v>10.924279129700498</v>
      </c>
      <c r="K348" s="9">
        <v>5.7016070614303223</v>
      </c>
      <c r="L348" s="9">
        <v>0.53400000000000003</v>
      </c>
      <c r="N348" s="273">
        <f>INDEX(Table12[],MATCH(Table11[[#This Row],[Site ID]],Table12[[#Data],[Site ID]],0),MATCH(Table11[[#Headers],[Area]],Table12[#Headers],0))</f>
        <v>8</v>
      </c>
    </row>
    <row r="349" spans="2:14">
      <c r="B349" t="str">
        <f>INDEX(Table12[Site Name],MATCH('2024'!C349,Table12[Site ID],0),1)</f>
        <v>Ashdown Road</v>
      </c>
      <c r="C349" s="135" t="s">
        <v>30</v>
      </c>
      <c r="D349" t="str">
        <f>Table13[[#This Row],[Site ID]]&amp;"-"&amp;Table13[[#This Row],[Site Name]]</f>
        <v>AR-Ashdown Road</v>
      </c>
      <c r="E349" s="93" t="s">
        <v>1089</v>
      </c>
      <c r="F349" t="s">
        <v>447</v>
      </c>
      <c r="G349" s="109">
        <v>45448</v>
      </c>
      <c r="H349" s="109">
        <v>45476</v>
      </c>
      <c r="I349" s="9">
        <v>672.56666666659294</v>
      </c>
      <c r="J349" s="285">
        <v>3.8460008921052937</v>
      </c>
      <c r="K349" s="9">
        <v>2.0073073549610094</v>
      </c>
      <c r="L349" s="9">
        <v>0.188</v>
      </c>
      <c r="M349" t="s">
        <v>1090</v>
      </c>
      <c r="N349" s="273">
        <f>INDEX(Table12[],MATCH(Table11[[#This Row],[Site ID]],Table12[[#Data],[Site ID]],0),MATCH(Table11[[#Headers],[Area]],Table12[#Headers],0))</f>
        <v>1</v>
      </c>
    </row>
    <row r="350" spans="2:14">
      <c r="B350" t="str">
        <f>INDEX(Table12[Site Name],MATCH('2024'!C350,Table12[Site ID],0),1)</f>
        <v>Chestnut Close</v>
      </c>
      <c r="C350" s="135" t="s">
        <v>60</v>
      </c>
      <c r="D350" t="str">
        <f>Table13[[#This Row],[Site ID]]&amp;"-"&amp;Table13[[#This Row],[Site Name]]</f>
        <v>CC-Chestnut Close</v>
      </c>
      <c r="E350" s="93" t="s">
        <v>1091</v>
      </c>
      <c r="F350" t="s">
        <v>447</v>
      </c>
      <c r="G350" s="109">
        <v>45448</v>
      </c>
      <c r="H350" s="109">
        <v>45476</v>
      </c>
      <c r="I350" s="9">
        <v>672.58333333348855</v>
      </c>
      <c r="J350" s="9">
        <v>20.784255730387969</v>
      </c>
      <c r="K350" s="9">
        <v>10.847732635901863</v>
      </c>
      <c r="L350" s="9">
        <v>1.016</v>
      </c>
      <c r="N350" s="273">
        <f>INDEX(Table12[],MATCH(Table11[[#This Row],[Site ID]],Table12[[#Data],[Site ID]],0),MATCH(Table11[[#Headers],[Area]],Table12[#Headers],0))</f>
        <v>1</v>
      </c>
    </row>
    <row r="351" spans="2:14">
      <c r="B351" t="str">
        <f>INDEX(Table12[Site Name],MATCH('2024'!C351,Table12[Site ID],0),1)</f>
        <v>Sparrow Square</v>
      </c>
      <c r="C351" s="135" t="s">
        <v>188</v>
      </c>
      <c r="D351" t="str">
        <f>Table13[[#This Row],[Site ID]]&amp;"-"&amp;Table13[[#This Row],[Site Name]]</f>
        <v>SSQ-Sparrow Square</v>
      </c>
      <c r="E351" s="93" t="s">
        <v>1092</v>
      </c>
      <c r="F351" t="s">
        <v>447</v>
      </c>
      <c r="G351" s="109">
        <v>45448</v>
      </c>
      <c r="H351" s="109">
        <v>45476</v>
      </c>
      <c r="I351" s="9">
        <v>672.5999999998603</v>
      </c>
      <c r="J351" s="9">
        <v>16.835648230749854</v>
      </c>
      <c r="K351" s="9">
        <v>8.7868727717901116</v>
      </c>
      <c r="L351" s="9">
        <v>0.82299999999999995</v>
      </c>
      <c r="N351" s="273">
        <f>INDEX(Table12[],MATCH(Table11[[#This Row],[Site ID]],Table12[[#Data],[Site ID]],0),MATCH(Table11[[#Headers],[Area]],Table12[#Headers],0))</f>
        <v>1</v>
      </c>
    </row>
    <row r="352" spans="2:14">
      <c r="B352" t="str">
        <f>INDEX(Table12[Site Name],MATCH('2024'!C352,Table12[Site ID],0),1)</f>
        <v>Dove Dale</v>
      </c>
      <c r="C352" s="135" t="s">
        <v>76</v>
      </c>
      <c r="D352" t="str">
        <f>Table13[[#This Row],[Site ID]]&amp;"-"&amp;Table13[[#This Row],[Site Name]]</f>
        <v>DD (A)-Dove Dale</v>
      </c>
      <c r="E352" s="93" t="s">
        <v>1093</v>
      </c>
      <c r="F352" t="s">
        <v>447</v>
      </c>
      <c r="G352" s="109">
        <v>45448</v>
      </c>
      <c r="H352" s="109">
        <v>45476</v>
      </c>
      <c r="I352" s="9">
        <v>672.60000000003492</v>
      </c>
      <c r="J352" s="9">
        <v>24.936397561699568</v>
      </c>
      <c r="K352" s="9">
        <v>13.014821274373471</v>
      </c>
      <c r="L352" s="9">
        <v>1.2190000000000001</v>
      </c>
      <c r="M352" t="s">
        <v>1094</v>
      </c>
      <c r="N352" s="273">
        <f>INDEX(Table12[],MATCH(Table11[[#This Row],[Site ID]],Table12[[#Data],[Site ID]],0),MATCH(Table11[[#Headers],[Area]],Table12[#Headers],0))</f>
        <v>1</v>
      </c>
    </row>
    <row r="353" spans="2:14">
      <c r="B353" t="str">
        <f>INDEX(Table12[Site Name],MATCH('2024'!C353,Table12[Site ID],0),1)</f>
        <v>Passfield Avenue</v>
      </c>
      <c r="C353" s="135" t="s">
        <v>146</v>
      </c>
      <c r="D353" t="str">
        <f>Table13[[#This Row],[Site ID]]&amp;"-"&amp;Table13[[#This Row],[Site Name]]</f>
        <v>PA-Passfield Avenue</v>
      </c>
      <c r="E353" s="93" t="s">
        <v>1095</v>
      </c>
      <c r="F353" t="s">
        <v>447</v>
      </c>
      <c r="G353" s="109">
        <v>45448</v>
      </c>
      <c r="H353" s="109">
        <v>45476</v>
      </c>
      <c r="I353" s="9">
        <v>672.68333333346527</v>
      </c>
      <c r="J353" s="9">
        <v>14.706356631398716</v>
      </c>
      <c r="K353" s="9">
        <v>7.6755514777655094</v>
      </c>
      <c r="L353" s="9">
        <v>0.71899999999999997</v>
      </c>
      <c r="N353" s="273">
        <f>INDEX(Table12[],MATCH(Table11[[#This Row],[Site ID]],Table12[[#Data],[Site ID]],0),MATCH(Table11[[#Headers],[Area]],Table12[#Headers],0))</f>
        <v>1</v>
      </c>
    </row>
    <row r="354" spans="2:14">
      <c r="B354" t="str">
        <f>INDEX(Table12[Site Name],MATCH('2024'!C354,Table12[Site ID],0),1)</f>
        <v>High Street Botley</v>
      </c>
      <c r="C354" s="135" t="s">
        <v>13</v>
      </c>
      <c r="D354" t="str">
        <f>Table13[[#This Row],[Site ID]]&amp;"-"&amp;Table13[[#This Row],[Site Name]]</f>
        <v>HSB-High Street Botley</v>
      </c>
      <c r="E354" s="93" t="s">
        <v>1096</v>
      </c>
      <c r="F354" t="s">
        <v>448</v>
      </c>
      <c r="G354" s="109">
        <v>45476</v>
      </c>
      <c r="H354" s="109">
        <v>45504</v>
      </c>
      <c r="I354" s="9">
        <v>670.40000000002328</v>
      </c>
      <c r="J354" s="9">
        <v>29.636032219569376</v>
      </c>
      <c r="K354" s="9">
        <v>15.46765773463955</v>
      </c>
      <c r="L354" s="9">
        <v>1.444</v>
      </c>
      <c r="N354" s="273">
        <f>INDEX(Table12[],MATCH(Table11[[#This Row],[Site ID]],Table12[[#Data],[Site ID]],0),MATCH(Table11[[#Headers],[Area]],Table12[#Headers],0))</f>
        <v>1</v>
      </c>
    </row>
    <row r="355" spans="2:14">
      <c r="B355" t="str">
        <f>INDEX(Table12[Site Name],MATCH('2024'!C355,Table12[Site ID],0),1)</f>
        <v>High Street Botley 2 (A)</v>
      </c>
      <c r="C355" s="135" t="s">
        <v>24</v>
      </c>
      <c r="D355" t="str">
        <f>Table13[[#This Row],[Site ID]]&amp;"-"&amp;Table13[[#This Row],[Site Name]]</f>
        <v>HSB2A-High Street Botley 2 (A)</v>
      </c>
      <c r="E355" s="93" t="s">
        <v>1097</v>
      </c>
      <c r="F355" t="s">
        <v>448</v>
      </c>
      <c r="G355" s="109">
        <v>45476</v>
      </c>
      <c r="H355" s="109">
        <v>45504</v>
      </c>
      <c r="I355" s="9">
        <v>670.40000000002328</v>
      </c>
      <c r="J355" s="9">
        <v>23.150584725536188</v>
      </c>
      <c r="K355" s="9">
        <v>12.082768645895714</v>
      </c>
      <c r="L355" s="9">
        <v>1.1279999999999999</v>
      </c>
      <c r="N355" s="273">
        <f>INDEX(Table12[],MATCH(Table11[[#This Row],[Site ID]],Table12[[#Data],[Site ID]],0),MATCH(Table11[[#Headers],[Area]],Table12[#Headers],0))</f>
        <v>2</v>
      </c>
    </row>
    <row r="356" spans="2:14">
      <c r="B356" t="str">
        <f>INDEX(Table12[Site Name],MATCH('2024'!C356,Table12[Site ID],0),1)</f>
        <v>Kings Copse Avenue</v>
      </c>
      <c r="C356" s="135" t="s">
        <v>28</v>
      </c>
      <c r="D356" t="str">
        <f>Table13[[#This Row],[Site ID]]&amp;"-"&amp;Table13[[#This Row],[Site Name]]</f>
        <v>KCA-Kings Copse Avenue</v>
      </c>
      <c r="E356" s="93" t="s">
        <v>1098</v>
      </c>
      <c r="F356" t="s">
        <v>448</v>
      </c>
      <c r="G356" s="109">
        <v>45476</v>
      </c>
      <c r="H356" s="109">
        <v>45504</v>
      </c>
      <c r="I356" s="9">
        <v>670.41666666674428</v>
      </c>
      <c r="J356" s="9">
        <v>23.047393909257742</v>
      </c>
      <c r="K356" s="9">
        <v>12.028911226126171</v>
      </c>
      <c r="L356" s="9">
        <v>1.123</v>
      </c>
      <c r="N356" s="273">
        <f>INDEX(Table12[],MATCH(Table11[[#This Row],[Site ID]],Table12[[#Data],[Site ID]],0),MATCH(Table11[[#Headers],[Area]],Table12[#Headers],0))</f>
        <v>2</v>
      </c>
    </row>
    <row r="357" spans="2:14">
      <c r="B357" t="str">
        <f>INDEX(Table12[Site Name],MATCH('2024'!C357,Table12[Site ID],0),1)</f>
        <v>Grange Road</v>
      </c>
      <c r="C357" s="135" t="s">
        <v>32</v>
      </c>
      <c r="D357" t="str">
        <f>Table13[[#This Row],[Site ID]]&amp;"-"&amp;Table13[[#This Row],[Site Name]]</f>
        <v>GR-Grange Road</v>
      </c>
      <c r="E357" s="93" t="s">
        <v>1099</v>
      </c>
      <c r="F357" t="s">
        <v>448</v>
      </c>
      <c r="G357" s="109">
        <v>45476</v>
      </c>
      <c r="H357" s="109">
        <v>45504</v>
      </c>
      <c r="I357" s="9">
        <v>670.43333333346527</v>
      </c>
      <c r="J357" s="9">
        <v>21.815468105201294</v>
      </c>
      <c r="K357" s="9">
        <v>11.38594368747458</v>
      </c>
      <c r="L357" s="9">
        <v>1.0629999999999999</v>
      </c>
      <c r="N357" s="273">
        <f>INDEX(Table12[],MATCH(Table11[[#This Row],[Site ID]],Table12[[#Data],[Site ID]],0),MATCH(Table11[[#Headers],[Area]],Table12[#Headers],0))</f>
        <v>2</v>
      </c>
    </row>
    <row r="358" spans="2:14">
      <c r="B358" t="str">
        <f>INDEX(Table12[Site Name],MATCH('2024'!C358,Table12[Site ID],0),1)</f>
        <v>Pavilion Road</v>
      </c>
      <c r="C358" s="135" t="s">
        <v>36</v>
      </c>
      <c r="D358" t="str">
        <f>Table13[[#This Row],[Site ID]]&amp;"-"&amp;Table13[[#This Row],[Site Name]]</f>
        <v>PAV-Pavilion Road</v>
      </c>
      <c r="E358" s="93" t="s">
        <v>1100</v>
      </c>
      <c r="F358" t="s">
        <v>448</v>
      </c>
      <c r="G358" s="109">
        <v>45476</v>
      </c>
      <c r="H358" s="109">
        <v>45504</v>
      </c>
      <c r="I358" s="9">
        <v>670.45000000001164</v>
      </c>
      <c r="J358" s="9">
        <v>13.195670072339245</v>
      </c>
      <c r="K358" s="9">
        <v>6.8870929396342619</v>
      </c>
      <c r="L358" s="9">
        <v>0.64300000000000002</v>
      </c>
      <c r="N358" s="273">
        <f>INDEX(Table12[],MATCH(Table11[[#This Row],[Site ID]],Table12[[#Data],[Site ID]],0),MATCH(Table11[[#Headers],[Area]],Table12[#Headers],0))</f>
        <v>2</v>
      </c>
    </row>
    <row r="359" spans="2:14">
      <c r="B359" t="str">
        <f>INDEX(Table12[Site Name],MATCH('2024'!C359,Table12[Site ID],0),1)</f>
        <v>Winchester Street Railway Bridge</v>
      </c>
      <c r="C359" s="135" t="s">
        <v>40</v>
      </c>
      <c r="D359" t="str">
        <f>Table13[[#This Row],[Site ID]]&amp;"-"&amp;Table13[[#This Row],[Site Name]]</f>
        <v>WSRB-Winchester Street Railway Bridge</v>
      </c>
      <c r="E359" s="93" t="s">
        <v>1101</v>
      </c>
      <c r="F359" t="s">
        <v>448</v>
      </c>
      <c r="G359" s="109">
        <v>45476</v>
      </c>
      <c r="H359" s="109">
        <v>45504</v>
      </c>
      <c r="I359" s="9">
        <v>670.40000000002328</v>
      </c>
      <c r="J359" s="9">
        <v>10.815920346061677</v>
      </c>
      <c r="K359" s="9">
        <v>5.6450523726835478</v>
      </c>
      <c r="L359" s="9">
        <v>0.52700000000000002</v>
      </c>
      <c r="N359" s="273">
        <f>INDEX(Table12[],MATCH(Table11[[#This Row],[Site ID]],Table12[[#Data],[Site ID]],0),MATCH(Table11[[#Headers],[Area]],Table12[#Headers],0))</f>
        <v>2</v>
      </c>
    </row>
    <row r="360" spans="2:14">
      <c r="B360" t="str">
        <f>INDEX(Table12[Site Name],MATCH('2024'!C360,Table12[Site ID],0),1)</f>
        <v>Upper Northam Close</v>
      </c>
      <c r="C360" s="135" t="s">
        <v>44</v>
      </c>
      <c r="D360" t="str">
        <f>Table13[[#This Row],[Site ID]]&amp;"-"&amp;Table13[[#This Row],[Site Name]]</f>
        <v>UNC-Upper Northam Close</v>
      </c>
      <c r="E360" s="93" t="s">
        <v>1102</v>
      </c>
      <c r="F360" t="s">
        <v>448</v>
      </c>
      <c r="G360" s="109">
        <v>45476</v>
      </c>
      <c r="H360" s="109">
        <v>45504</v>
      </c>
      <c r="I360" s="9">
        <v>670.43333333329065</v>
      </c>
      <c r="J360" s="9">
        <v>16.397515537215781</v>
      </c>
      <c r="K360" s="9">
        <v>8.5582022636825581</v>
      </c>
      <c r="L360" s="9">
        <v>0.79900000000000004</v>
      </c>
      <c r="N360" s="273">
        <f>INDEX(Table12[],MATCH(Table11[[#This Row],[Site ID]],Table12[[#Data],[Site ID]],0),MATCH(Table11[[#Headers],[Area]],Table12[#Headers],0))</f>
        <v>2</v>
      </c>
    </row>
    <row r="361" spans="2:14">
      <c r="B361" t="str">
        <f>INDEX(Table12[Site Name],MATCH('2024'!C361,Table12[Site ID],0),1)</f>
        <v>Bridge Road</v>
      </c>
      <c r="C361" s="135" t="s">
        <v>34</v>
      </c>
      <c r="D361" t="str">
        <f>Table13[[#This Row],[Site ID]]&amp;"-"&amp;Table13[[#This Row],[Site Name]]</f>
        <v>BDG-Bridge Road</v>
      </c>
      <c r="E361" s="93" t="s">
        <v>1103</v>
      </c>
      <c r="F361" t="s">
        <v>448</v>
      </c>
      <c r="G361" s="109">
        <v>45476</v>
      </c>
      <c r="H361" s="109">
        <v>45504</v>
      </c>
      <c r="I361" s="9">
        <v>670.39999999984866</v>
      </c>
      <c r="J361" s="9">
        <v>19.558960322200118</v>
      </c>
      <c r="K361" s="9">
        <v>10.208225637891502</v>
      </c>
      <c r="L361" s="9">
        <v>0.95299999999999996</v>
      </c>
      <c r="N361" s="273">
        <f>INDEX(Table12[],MATCH(Table11[[#This Row],[Site ID]],Table12[[#Data],[Site ID]],0),MATCH(Table11[[#Headers],[Area]],Table12[#Headers],0))</f>
        <v>2</v>
      </c>
    </row>
    <row r="362" spans="2:14">
      <c r="B362" t="str">
        <f>INDEX(Table12[Site Name],MATCH('2024'!C362,Table12[Site ID],0),1)</f>
        <v>Bridge Road 2</v>
      </c>
      <c r="C362" s="135" t="s">
        <v>38</v>
      </c>
      <c r="D362" t="str">
        <f>Table13[[#This Row],[Site ID]]&amp;"-"&amp;Table13[[#This Row],[Site Name]]</f>
        <v>BDG2-Bridge Road 2</v>
      </c>
      <c r="E362" s="93" t="s">
        <v>1104</v>
      </c>
      <c r="F362" t="s">
        <v>448</v>
      </c>
      <c r="G362" s="109">
        <v>45476</v>
      </c>
      <c r="H362" s="109">
        <v>45504</v>
      </c>
      <c r="I362" s="9">
        <v>670.43333333329065</v>
      </c>
      <c r="J362" s="9">
        <v>34.395789787701688</v>
      </c>
      <c r="K362" s="9">
        <v>17.951873584395454</v>
      </c>
      <c r="L362" s="9">
        <v>1.6759999999999999</v>
      </c>
      <c r="N362" s="273">
        <f>INDEX(Table12[],MATCH(Table11[[#This Row],[Site ID]],Table12[[#Data],[Site ID]],0),MATCH(Table11[[#Headers],[Area]],Table12[#Headers],0))</f>
        <v>2</v>
      </c>
    </row>
    <row r="363" spans="2:14">
      <c r="B363" t="str">
        <f>INDEX(Table12[Site Name],MATCH('2024'!C363,Table12[Site ID],0),1)</f>
        <v>Oakhill 2 (Bridge)</v>
      </c>
      <c r="C363" s="135" t="s">
        <v>54</v>
      </c>
      <c r="D363" t="str">
        <f>Table13[[#This Row],[Site ID]]&amp;"-"&amp;Table13[[#This Row],[Site Name]]</f>
        <v>OH2-Oakhill 2 (Bridge)</v>
      </c>
      <c r="E363" s="93" t="s">
        <v>1105</v>
      </c>
      <c r="F363" t="s">
        <v>448</v>
      </c>
      <c r="G363" s="109">
        <v>45476</v>
      </c>
      <c r="H363" s="109">
        <v>45504</v>
      </c>
      <c r="I363" s="9">
        <v>670.41666666674428</v>
      </c>
      <c r="J363" s="9">
        <v>42.749529397136136</v>
      </c>
      <c r="K363" s="9">
        <v>22.311862942137861</v>
      </c>
      <c r="L363" s="9">
        <v>2.0830000000000002</v>
      </c>
      <c r="N363" s="273">
        <f>INDEX(Table12[],MATCH(Table11[[#This Row],[Site ID]],Table12[[#Data],[Site ID]],0),MATCH(Table11[[#Headers],[Area]],Table12[#Headers],0))</f>
        <v>2</v>
      </c>
    </row>
    <row r="364" spans="2:14">
      <c r="B364" t="str">
        <f>INDEX(Table12[Site Name],MATCH('2024'!C364,Table12[Site ID],0),1)</f>
        <v>Providence Hill 2</v>
      </c>
      <c r="C364" s="135" t="s">
        <v>62</v>
      </c>
      <c r="D364" t="str">
        <f>Table13[[#This Row],[Site ID]]&amp;"-"&amp;Table13[[#This Row],[Site Name]]</f>
        <v>PH2-Providence Hill 2</v>
      </c>
      <c r="E364" s="93" t="s">
        <v>1106</v>
      </c>
      <c r="F364" t="s">
        <v>448</v>
      </c>
      <c r="G364" s="109">
        <v>45476</v>
      </c>
      <c r="H364" s="109">
        <v>45504</v>
      </c>
      <c r="I364" s="9">
        <v>670.45000000001164</v>
      </c>
      <c r="J364" s="9">
        <v>36.693402938324368</v>
      </c>
      <c r="K364" s="9">
        <v>19.151045374908335</v>
      </c>
      <c r="L364" s="9">
        <v>1.788</v>
      </c>
      <c r="N364" s="273">
        <f>INDEX(Table12[],MATCH(Table11[[#This Row],[Site ID]],Table12[[#Data],[Site ID]],0),MATCH(Table11[[#Headers],[Area]],Table12[#Headers],0))</f>
        <v>2</v>
      </c>
    </row>
    <row r="365" spans="2:14">
      <c r="B365" t="str">
        <f>INDEX(Table12[Site Name],MATCH('2024'!C365,Table12[Site ID],0),1)</f>
        <v>Providence Hill 1</v>
      </c>
      <c r="C365" s="135" t="s">
        <v>66</v>
      </c>
      <c r="D365" t="str">
        <f>Table13[[#This Row],[Site ID]]&amp;"-"&amp;Table13[[#This Row],[Site Name]]</f>
        <v>PH1-Providence Hill 1</v>
      </c>
      <c r="E365" s="93" t="s">
        <v>1107</v>
      </c>
      <c r="F365" t="s">
        <v>448</v>
      </c>
      <c r="G365" s="109">
        <v>45476</v>
      </c>
      <c r="H365" s="109">
        <v>45504</v>
      </c>
      <c r="I365" s="9">
        <v>670.44999999983702</v>
      </c>
      <c r="J365" s="9">
        <v>26.083509583122158</v>
      </c>
      <c r="K365" s="9">
        <v>13.613522746932233</v>
      </c>
      <c r="L365" s="9">
        <v>1.2709999999999999</v>
      </c>
      <c r="N365" s="273">
        <f>INDEX(Table12[],MATCH(Table11[[#This Row],[Site ID]],Table12[[#Data],[Site ID]],0),MATCH(Table11[[#Headers],[Area]],Table12[#Headers],0))</f>
        <v>2</v>
      </c>
    </row>
    <row r="366" spans="2:14">
      <c r="B366" t="str">
        <f>INDEX(Table12[Site Name],MATCH('2024'!C366,Table12[Site ID],0),1)</f>
        <v>Providence Hill 3</v>
      </c>
      <c r="C366" s="135" t="s">
        <v>70</v>
      </c>
      <c r="D366" t="str">
        <f>Table13[[#This Row],[Site ID]]&amp;"-"&amp;Table13[[#This Row],[Site Name]]</f>
        <v>PH3-Providence Hill 3</v>
      </c>
      <c r="E366" s="93" t="s">
        <v>1108</v>
      </c>
      <c r="F366" t="s">
        <v>448</v>
      </c>
      <c r="G366" s="109">
        <v>45476</v>
      </c>
      <c r="H366" s="109">
        <v>45504</v>
      </c>
      <c r="I366" s="9">
        <v>670.45000000001164</v>
      </c>
      <c r="J366" s="9">
        <v>19.557501677977136</v>
      </c>
      <c r="K366" s="9">
        <v>10.207464341324185</v>
      </c>
      <c r="L366" s="9">
        <v>0.95299999999999996</v>
      </c>
      <c r="N366" s="273">
        <f>INDEX(Table12[],MATCH(Table11[[#This Row],[Site ID]],Table12[[#Data],[Site ID]],0),MATCH(Table11[[#Headers],[Area]],Table12[#Headers],0))</f>
        <v>2</v>
      </c>
    </row>
    <row r="367" spans="2:14">
      <c r="B367" t="str">
        <f>INDEX(Table12[Site Name],MATCH('2024'!C367,Table12[Site ID],0),1)</f>
        <v>Hamble Lane 2 (Tesco)</v>
      </c>
      <c r="C367" s="135" t="s">
        <v>74</v>
      </c>
      <c r="D367" t="str">
        <f>Table13[[#This Row],[Site ID]]&amp;"-"&amp;Table13[[#This Row],[Site Name]]</f>
        <v>HL2-Hamble Lane 2 (Tesco)</v>
      </c>
      <c r="E367" s="93" t="s">
        <v>1109</v>
      </c>
      <c r="F367" t="s">
        <v>448</v>
      </c>
      <c r="G367" s="109">
        <v>45476</v>
      </c>
      <c r="H367" s="109">
        <v>45504</v>
      </c>
      <c r="I367" s="9">
        <v>670.29999999987194</v>
      </c>
      <c r="J367" s="9">
        <v>37.091620170080184</v>
      </c>
      <c r="K367" s="9">
        <v>19.358883178538719</v>
      </c>
      <c r="L367" s="9">
        <v>1.8069999999999999</v>
      </c>
      <c r="N367" s="273">
        <f>INDEX(Table12[],MATCH(Table11[[#This Row],[Site ID]],Table12[[#Data],[Site ID]],0),MATCH(Table11[[#Headers],[Area]],Table12[#Headers],0))</f>
        <v>3</v>
      </c>
    </row>
    <row r="368" spans="2:14">
      <c r="B368" t="str">
        <f>INDEX(Table12[Site Name],MATCH('2024'!C368,Table12[Site ID],0),1)</f>
        <v>Hamble Corner Fruit Farm</v>
      </c>
      <c r="C368" s="135" t="s">
        <v>82</v>
      </c>
      <c r="D368" t="str">
        <f>Table13[[#This Row],[Site ID]]&amp;"-"&amp;Table13[[#This Row],[Site Name]]</f>
        <v>HCF-Hamble Corner Fruit Farm</v>
      </c>
      <c r="E368" s="93" t="s">
        <v>1110</v>
      </c>
      <c r="F368" t="s">
        <v>448</v>
      </c>
      <c r="G368" s="109">
        <v>45476</v>
      </c>
      <c r="H368" s="109">
        <v>45504</v>
      </c>
      <c r="I368" s="9">
        <v>670.45000000001164</v>
      </c>
      <c r="J368" s="9">
        <v>28.484587963307728</v>
      </c>
      <c r="K368" s="9">
        <v>14.8666951791794</v>
      </c>
      <c r="L368" s="9">
        <v>1.3879999999999999</v>
      </c>
      <c r="N368" s="273">
        <f>INDEX(Table12[],MATCH(Table11[[#This Row],[Site ID]],Table12[[#Data],[Site ID]],0),MATCH(Table11[[#Headers],[Area]],Table12[#Headers],0))</f>
        <v>3</v>
      </c>
    </row>
    <row r="369" spans="2:14">
      <c r="B369" t="str">
        <f>INDEX(Table12[Site Name],MATCH('2024'!C369,Table12[Site ID],0),1)</f>
        <v>Hamble Lane 4</v>
      </c>
      <c r="C369" s="135" t="s">
        <v>86</v>
      </c>
      <c r="D369" t="str">
        <f>Table13[[#This Row],[Site ID]]&amp;"-"&amp;Table13[[#This Row],[Site Name]]</f>
        <v>HL4-Hamble Lane 4</v>
      </c>
      <c r="E369" s="93" t="s">
        <v>1111</v>
      </c>
      <c r="F369" t="s">
        <v>448</v>
      </c>
      <c r="G369" s="109">
        <v>45476</v>
      </c>
      <c r="H369" s="109">
        <v>45504</v>
      </c>
      <c r="I369" s="9">
        <v>670.43333333329065</v>
      </c>
      <c r="J369" s="9">
        <v>16.582218465670028</v>
      </c>
      <c r="K369" s="9">
        <v>8.6546025394937516</v>
      </c>
      <c r="L369" s="9">
        <v>0.80800000000000005</v>
      </c>
      <c r="N369" s="273">
        <f>INDEX(Table12[],MATCH(Table11[[#This Row],[Site ID]],Table12[[#Data],[Site ID]],0),MATCH(Table11[[#Headers],[Area]],Table12[#Headers],0))</f>
        <v>3</v>
      </c>
    </row>
    <row r="370" spans="2:14">
      <c r="B370" t="str">
        <f>INDEX(Table12[Site Name],MATCH('2024'!C370,Table12[Site ID],0),1)</f>
        <v>Hamble Primary School</v>
      </c>
      <c r="C370" s="135" t="s">
        <v>90</v>
      </c>
      <c r="D370" t="str">
        <f>Table13[[#This Row],[Site ID]]&amp;"-"&amp;Table13[[#This Row],[Site Name]]</f>
        <v>HPS-Hamble Primary School</v>
      </c>
      <c r="E370" s="93" t="s">
        <v>1112</v>
      </c>
      <c r="F370" t="s">
        <v>448</v>
      </c>
      <c r="G370" s="109">
        <v>45476</v>
      </c>
      <c r="H370" s="109">
        <v>45504</v>
      </c>
      <c r="I370" s="9">
        <v>670.40000000002328</v>
      </c>
      <c r="J370" s="9">
        <v>17.629744928400342</v>
      </c>
      <c r="K370" s="9">
        <v>9.2013282507308674</v>
      </c>
      <c r="L370" s="9">
        <v>0.85899999999999999</v>
      </c>
      <c r="N370" s="273">
        <f>INDEX(Table12[],MATCH(Table11[[#This Row],[Site ID]],Table12[[#Data],[Site ID]],0),MATCH(Table11[[#Headers],[Area]],Table12[#Headers],0))</f>
        <v>4</v>
      </c>
    </row>
    <row r="371" spans="2:14">
      <c r="B371" t="str">
        <f>INDEX(Table12[Site Name],MATCH('2024'!C371,Table12[Site ID],0),1)</f>
        <v>Hound Parish Office</v>
      </c>
      <c r="C371" s="135" t="s">
        <v>93</v>
      </c>
      <c r="D371" t="str">
        <f>Table13[[#This Row],[Site ID]]&amp;"-"&amp;Table13[[#This Row],[Site Name]]</f>
        <v>HPO-Hound Parish Office</v>
      </c>
      <c r="E371" s="93" t="s">
        <v>1113</v>
      </c>
      <c r="F371" t="s">
        <v>448</v>
      </c>
      <c r="G371" s="109">
        <v>45476</v>
      </c>
      <c r="H371" s="109">
        <v>45504</v>
      </c>
      <c r="I371" s="9">
        <v>670.41666666674428</v>
      </c>
      <c r="J371" s="9">
        <v>15.104970540706766</v>
      </c>
      <c r="K371" s="9">
        <v>7.8835963156089601</v>
      </c>
      <c r="L371" s="9">
        <v>0.73599999999999999</v>
      </c>
      <c r="N371" s="273">
        <f>INDEX(Table12[],MATCH(Table11[[#This Row],[Site ID]],Table12[[#Data],[Site ID]],0),MATCH(Table11[[#Headers],[Area]],Table12[#Headers],0))</f>
        <v>4</v>
      </c>
    </row>
    <row r="372" spans="2:14">
      <c r="B372" t="str">
        <f>INDEX(Table12[Site Name],MATCH('2024'!C372,Table12[Site ID],0),1)</f>
        <v>Swaythling road</v>
      </c>
      <c r="C372" s="135" t="s">
        <v>97</v>
      </c>
      <c r="D372" t="str">
        <f>Table13[[#This Row],[Site ID]]&amp;"-"&amp;Table13[[#This Row],[Site Name]]</f>
        <v>SWA-Swaythling road</v>
      </c>
      <c r="E372" s="93" t="s">
        <v>1114</v>
      </c>
      <c r="F372" t="s">
        <v>448</v>
      </c>
      <c r="G372" s="109">
        <v>45476</v>
      </c>
      <c r="H372" s="109">
        <v>45504</v>
      </c>
      <c r="I372" s="9">
        <v>670.59999999997672</v>
      </c>
      <c r="J372" s="9">
        <v>23.000058156875241</v>
      </c>
      <c r="K372" s="9">
        <v>12.004205718619646</v>
      </c>
      <c r="L372" s="9">
        <v>1.121</v>
      </c>
      <c r="N372" s="273">
        <f>INDEX(Table12[],MATCH(Table11[[#This Row],[Site ID]],Table12[[#Data],[Site ID]],0),MATCH(Table11[[#Headers],[Area]],Table12[#Headers],0))</f>
        <v>5</v>
      </c>
    </row>
    <row r="373" spans="2:14">
      <c r="B373" t="str">
        <f>INDEX(Table12[Site Name],MATCH('2024'!C373,Table12[Site ID],0),1)</f>
        <v>Allington Lane</v>
      </c>
      <c r="C373" s="135" t="s">
        <v>26</v>
      </c>
      <c r="D373" t="str">
        <f>Table13[[#This Row],[Site ID]]&amp;"-"&amp;Table13[[#This Row],[Site Name]]</f>
        <v>AL-Allington Lane</v>
      </c>
      <c r="E373" s="93" t="s">
        <v>1115</v>
      </c>
      <c r="F373" t="s">
        <v>448</v>
      </c>
      <c r="G373" s="109">
        <v>45476</v>
      </c>
      <c r="H373" s="109">
        <v>45504</v>
      </c>
      <c r="I373" s="9">
        <v>670.59999999997672</v>
      </c>
      <c r="J373" s="9">
        <v>20.02502833283696</v>
      </c>
      <c r="K373" s="9">
        <v>10.451476165363758</v>
      </c>
      <c r="L373" s="9">
        <v>0.97599999999999998</v>
      </c>
      <c r="N373" s="273">
        <f>INDEX(Table12[],MATCH(Table11[[#This Row],[Site ID]],Table12[[#Data],[Site ID]],0),MATCH(Table11[[#Headers],[Area]],Table12[#Headers],0))</f>
        <v>5</v>
      </c>
    </row>
    <row r="374" spans="2:14">
      <c r="B374" t="str">
        <f>INDEX(Table12[Site Name],MATCH('2024'!C374,Table12[Site ID],0),1)</f>
        <v>Jukes Walk</v>
      </c>
      <c r="C374" s="135" t="s">
        <v>102</v>
      </c>
      <c r="D374" t="str">
        <f>Table13[[#This Row],[Site ID]]&amp;"-"&amp;Table13[[#This Row],[Site Name]]</f>
        <v>JW-Jukes Walk</v>
      </c>
      <c r="E374" s="93" t="s">
        <v>1116</v>
      </c>
      <c r="F374" t="s">
        <v>448</v>
      </c>
      <c r="G374" s="109">
        <v>45476</v>
      </c>
      <c r="H374" s="109">
        <v>45504</v>
      </c>
      <c r="I374" s="9">
        <v>670.6333333334187</v>
      </c>
      <c r="J374" s="9">
        <v>14.771827625625635</v>
      </c>
      <c r="K374" s="9">
        <v>7.7097221428108744</v>
      </c>
      <c r="L374" s="9">
        <v>0.72</v>
      </c>
      <c r="N374" s="273">
        <f>INDEX(Table12[],MATCH(Table11[[#This Row],[Site ID]],Table12[[#Data],[Site ID]],0),MATCH(Table11[[#Headers],[Area]],Table12[#Headers],0))</f>
        <v>5</v>
      </c>
    </row>
    <row r="375" spans="2:14">
      <c r="B375" t="str">
        <f>INDEX(Table12[Site Name],MATCH('2024'!C375,Table12[Site ID],0),1)</f>
        <v>Botley Road</v>
      </c>
      <c r="C375" s="135" t="s">
        <v>46</v>
      </c>
      <c r="D375" t="str">
        <f>Table13[[#This Row],[Site ID]]&amp;"-"&amp;Table13[[#This Row],[Site Name]]</f>
        <v>BOT-Botley Road</v>
      </c>
      <c r="E375" s="93" t="s">
        <v>1117</v>
      </c>
      <c r="F375" t="s">
        <v>448</v>
      </c>
      <c r="G375" s="109">
        <v>45476</v>
      </c>
      <c r="H375" s="109">
        <v>45504</v>
      </c>
      <c r="I375" s="9">
        <v>670.63333333324408</v>
      </c>
      <c r="J375" s="9">
        <v>24.127318455194818</v>
      </c>
      <c r="K375" s="9">
        <v>12.592546166594373</v>
      </c>
      <c r="L375" s="9">
        <v>1.1759999999999999</v>
      </c>
      <c r="N375" s="273">
        <f>INDEX(Table12[],MATCH(Table11[[#This Row],[Site ID]],Table12[[#Data],[Site ID]],0),MATCH(Table11[[#Headers],[Area]],Table12[#Headers],0))</f>
        <v>5</v>
      </c>
    </row>
    <row r="376" spans="2:14">
      <c r="B376" t="str">
        <f>INDEX(Table12[Site Name],MATCH('2024'!C376,Table12[Site ID],0),1)</f>
        <v>Wyvern School</v>
      </c>
      <c r="C376" s="135" t="s">
        <v>107</v>
      </c>
      <c r="D376" t="str">
        <f>Table13[[#This Row],[Site ID]]&amp;"-"&amp;Table13[[#This Row],[Site Name]]</f>
        <v>WYV-Wyvern School</v>
      </c>
      <c r="E376" s="93" t="s">
        <v>1118</v>
      </c>
      <c r="F376" t="s">
        <v>448</v>
      </c>
      <c r="G376" s="109">
        <v>45476</v>
      </c>
      <c r="H376" s="109">
        <v>45504</v>
      </c>
      <c r="I376" s="9">
        <v>670.61666666669771</v>
      </c>
      <c r="J376" s="9">
        <v>22.014673559160943</v>
      </c>
      <c r="K376" s="9">
        <v>11.489913131086087</v>
      </c>
      <c r="L376" s="9">
        <v>1.073</v>
      </c>
      <c r="N376" s="273">
        <f>INDEX(Table12[],MATCH(Table11[[#This Row],[Site ID]],Table12[[#Data],[Site ID]],0),MATCH(Table11[[#Headers],[Area]],Table12[#Headers],0))</f>
        <v>5</v>
      </c>
    </row>
    <row r="377" spans="2:14">
      <c r="B377" t="str">
        <f>INDEX(Table12[Site Name],MATCH('2024'!C377,Table12[Site ID],0),1)</f>
        <v>Fair Oak Road/Sandy Lane</v>
      </c>
      <c r="C377" s="135" t="s">
        <v>84</v>
      </c>
      <c r="D377" t="str">
        <f>Table13[[#This Row],[Site ID]]&amp;"-"&amp;Table13[[#This Row],[Site Name]]</f>
        <v>FORSL-Fair Oak Road/Sandy Lane</v>
      </c>
      <c r="E377" s="93" t="s">
        <v>1119</v>
      </c>
      <c r="F377" t="s">
        <v>448</v>
      </c>
      <c r="G377" s="109">
        <v>45476</v>
      </c>
      <c r="H377" s="109">
        <v>45504</v>
      </c>
      <c r="I377" s="9">
        <v>670.71666666667443</v>
      </c>
      <c r="J377" s="9">
        <v>24.719223218944624</v>
      </c>
      <c r="K377" s="9">
        <v>12.901473496317653</v>
      </c>
      <c r="L377" s="9">
        <v>1.2050000000000001</v>
      </c>
      <c r="N377" s="273">
        <f>INDEX(Table12[],MATCH(Table11[[#This Row],[Site ID]],Table12[[#Data],[Site ID]],0),MATCH(Table11[[#Headers],[Area]],Table12[#Headers],0))</f>
        <v>5</v>
      </c>
    </row>
    <row r="378" spans="2:14">
      <c r="B378" t="str">
        <f>INDEX(Table12[Site Name],MATCH('2024'!C378,Table12[Site ID],0),1)</f>
        <v>Fair Oak Road</v>
      </c>
      <c r="C378" s="135" t="s">
        <v>80</v>
      </c>
      <c r="D378" t="str">
        <f>Table13[[#This Row],[Site ID]]&amp;"-"&amp;Table13[[#This Row],[Site Name]]</f>
        <v>FOR-Fair Oak Road</v>
      </c>
      <c r="E378" s="93" t="s">
        <v>1120</v>
      </c>
      <c r="F378" t="s">
        <v>448</v>
      </c>
      <c r="G378" s="109">
        <v>45476</v>
      </c>
      <c r="H378" s="109">
        <v>45504</v>
      </c>
      <c r="I378" s="9">
        <v>670.70000000012806</v>
      </c>
      <c r="J378" s="9">
        <v>14.647272998357126</v>
      </c>
      <c r="K378" s="9">
        <v>7.6447145085371222</v>
      </c>
      <c r="L378" s="9">
        <v>0.71399999999999997</v>
      </c>
      <c r="N378" s="273">
        <f>INDEX(Table12[],MATCH(Table11[[#This Row],[Site ID]],Table12[[#Data],[Site ID]],0),MATCH(Table11[[#Headers],[Area]],Table12[#Headers],0))</f>
        <v>5</v>
      </c>
    </row>
    <row r="379" spans="2:14">
      <c r="B379" t="str">
        <f>INDEX(Table12[Site Name],MATCH('2024'!C379,Table12[Site ID],0),1)</f>
        <v>Bishopstoke Road</v>
      </c>
      <c r="C379" s="135" t="s">
        <v>49</v>
      </c>
      <c r="D379" t="str">
        <f>Table13[[#This Row],[Site ID]]&amp;"-"&amp;Table13[[#This Row],[Site Name]]</f>
        <v>BR-Bishopstoke Road</v>
      </c>
      <c r="E379" s="93" t="s">
        <v>1121</v>
      </c>
      <c r="F379" t="s">
        <v>448</v>
      </c>
      <c r="G379" s="109">
        <v>45476</v>
      </c>
      <c r="H379" s="109">
        <v>45504</v>
      </c>
      <c r="I379" s="9">
        <v>670.68333333323244</v>
      </c>
      <c r="J379" s="9">
        <v>30.813376407151576</v>
      </c>
      <c r="K379" s="9">
        <v>16.08213799955719</v>
      </c>
      <c r="L379" s="9">
        <v>1.502</v>
      </c>
      <c r="N379" s="273">
        <f>INDEX(Table12[],MATCH(Table11[[#This Row],[Site ID]],Table12[[#Data],[Site ID]],0),MATCH(Table11[[#Headers],[Area]],Table12[#Headers],0))</f>
        <v>5</v>
      </c>
    </row>
    <row r="380" spans="2:14">
      <c r="B380" t="str">
        <f>INDEX(Table12[Site Name],MATCH('2024'!C380,Table12[Site ID],0),1)</f>
        <v>Bishopstoke Road 2</v>
      </c>
      <c r="C380" s="135" t="s">
        <v>52</v>
      </c>
      <c r="D380" t="str">
        <f>Table13[[#This Row],[Site ID]]&amp;"-"&amp;Table13[[#This Row],[Site Name]]</f>
        <v>BR2-Bishopstoke Road 2</v>
      </c>
      <c r="E380" s="93" t="s">
        <v>1122</v>
      </c>
      <c r="F380" t="s">
        <v>448</v>
      </c>
      <c r="G380" s="109">
        <v>45476</v>
      </c>
      <c r="H380" s="109">
        <v>45504</v>
      </c>
      <c r="I380" s="9">
        <v>670.68333333340706</v>
      </c>
      <c r="J380" s="9">
        <v>24.658907084811283</v>
      </c>
      <c r="K380" s="9">
        <v>12.869993259296077</v>
      </c>
      <c r="L380" s="9">
        <v>1.202</v>
      </c>
      <c r="N380" s="273">
        <f>INDEX(Table12[],MATCH(Table11[[#This Row],[Site ID]],Table12[[#Data],[Site ID]],0),MATCH(Table11[[#Headers],[Area]],Table12[#Headers],0))</f>
        <v>5</v>
      </c>
    </row>
    <row r="381" spans="2:14">
      <c r="B381" t="str">
        <f>INDEX(Table12[Site Name],MATCH('2024'!C381,Table12[Site ID],0),1)</f>
        <v>Twyford Road</v>
      </c>
      <c r="C381" s="135" t="s">
        <v>118</v>
      </c>
      <c r="D381" t="str">
        <f>Table13[[#This Row],[Site ID]]&amp;"-"&amp;Table13[[#This Row],[Site Name]]</f>
        <v>TWY-Twyford Road</v>
      </c>
      <c r="E381" s="93" t="s">
        <v>1123</v>
      </c>
      <c r="F381" t="s">
        <v>448</v>
      </c>
      <c r="G381" s="109">
        <v>45476</v>
      </c>
      <c r="H381" s="109">
        <v>45504</v>
      </c>
      <c r="I381" s="9">
        <v>670.64999999996508</v>
      </c>
      <c r="J381" s="9">
        <v>19.592701110863615</v>
      </c>
      <c r="K381" s="9">
        <v>10.225835652851574</v>
      </c>
      <c r="L381" s="9">
        <v>0.95499999999999996</v>
      </c>
      <c r="N381" s="273">
        <f>INDEX(Table12[],MATCH(Table11[[#This Row],[Site ID]],Table12[[#Data],[Site ID]],0),MATCH(Table11[[#Headers],[Area]],Table12[#Headers],0))</f>
        <v>5</v>
      </c>
    </row>
    <row r="382" spans="2:14">
      <c r="B382" t="str">
        <f>INDEX(Table12[Site Name],MATCH('2024'!C382,Table12[Site ID],0),1)</f>
        <v>Mill Street</v>
      </c>
      <c r="C382" s="135" t="s">
        <v>122</v>
      </c>
      <c r="D382" t="str">
        <f>Table13[[#This Row],[Site ID]]&amp;"-"&amp;Table13[[#This Row],[Site Name]]</f>
        <v>MS-Mill Street</v>
      </c>
      <c r="E382" s="93" t="s">
        <v>1124</v>
      </c>
      <c r="F382" t="s">
        <v>448</v>
      </c>
      <c r="G382" s="109">
        <v>45476</v>
      </c>
      <c r="H382" s="109">
        <v>45504</v>
      </c>
      <c r="I382" s="9">
        <v>670.6333333334187</v>
      </c>
      <c r="J382" s="9">
        <v>23.532342064711951</v>
      </c>
      <c r="K382" s="9">
        <v>12.282015691394546</v>
      </c>
      <c r="L382" s="9">
        <v>1.147</v>
      </c>
      <c r="N382" s="273">
        <f>INDEX(Table12[],MATCH(Table11[[#This Row],[Site ID]],Table12[[#Data],[Site ID]],0),MATCH(Table11[[#Headers],[Area]],Table12[#Headers],0))</f>
        <v>5</v>
      </c>
    </row>
    <row r="383" spans="2:14">
      <c r="B383" t="str">
        <f>INDEX(Table12[Site Name],MATCH('2024'!C383,Table12[Site ID],0),1)</f>
        <v>Campbell Road 4</v>
      </c>
      <c r="C383" s="135" t="s">
        <v>72</v>
      </c>
      <c r="D383" t="str">
        <f>Table13[[#This Row],[Site ID]]&amp;"-"&amp;Table13[[#This Row],[Site Name]]</f>
        <v>CR4-Campbell Road 4</v>
      </c>
      <c r="E383" s="93" t="s">
        <v>1125</v>
      </c>
      <c r="F383" t="s">
        <v>448</v>
      </c>
      <c r="G383" s="109">
        <v>45476</v>
      </c>
      <c r="H383" s="109">
        <v>45504</v>
      </c>
      <c r="I383" s="9">
        <v>670.59999999997672</v>
      </c>
      <c r="J383" s="9">
        <v>20.620034297644615</v>
      </c>
      <c r="K383" s="9">
        <v>10.762022076014935</v>
      </c>
      <c r="L383" s="9">
        <v>1.0049999999999999</v>
      </c>
      <c r="N383" s="273">
        <f>INDEX(Table12[],MATCH(Table11[[#This Row],[Site ID]],Table12[[#Data],[Site ID]],0),MATCH(Table11[[#Headers],[Area]],Table12[#Headers],0))</f>
        <v>5</v>
      </c>
    </row>
    <row r="384" spans="2:14">
      <c r="B384" t="str">
        <f>INDEX(Table12[Site Name],MATCH('2024'!C384,Table12[Site ID],0),1)</f>
        <v>Campbell Road 3</v>
      </c>
      <c r="C384" s="135" t="s">
        <v>68</v>
      </c>
      <c r="D384" t="str">
        <f>Table13[[#This Row],[Site ID]]&amp;"-"&amp;Table13[[#This Row],[Site Name]]</f>
        <v>CR3-Campbell Road 3</v>
      </c>
      <c r="E384" s="93" t="s">
        <v>1126</v>
      </c>
      <c r="F384" t="s">
        <v>448</v>
      </c>
      <c r="G384" s="109">
        <v>45476</v>
      </c>
      <c r="H384" s="109">
        <v>45504</v>
      </c>
      <c r="I384" s="9">
        <v>670.60000000015134</v>
      </c>
      <c r="J384" s="9">
        <v>11.038386519532255</v>
      </c>
      <c r="K384" s="9">
        <v>5.7611620665617194</v>
      </c>
      <c r="L384" s="9">
        <v>0.53800000000000003</v>
      </c>
      <c r="N384" s="273">
        <f>INDEX(Table12[],MATCH(Table11[[#This Row],[Site ID]],Table12[[#Data],[Site ID]],0),MATCH(Table11[[#Headers],[Area]],Table12[#Headers],0))</f>
        <v>5</v>
      </c>
    </row>
    <row r="385" spans="2:14">
      <c r="B385" t="str">
        <f>INDEX(Table12[Site Name],MATCH('2024'!C385,Table12[Site ID],0),1)</f>
        <v>Campbell Road</v>
      </c>
      <c r="C385" s="135" t="s">
        <v>64</v>
      </c>
      <c r="D385" t="str">
        <f>Table13[[#This Row],[Site ID]]&amp;"-"&amp;Table13[[#This Row],[Site Name]]</f>
        <v>CR-Campbell Road</v>
      </c>
      <c r="E385" s="93" t="s">
        <v>1127</v>
      </c>
      <c r="F385" t="s">
        <v>448</v>
      </c>
      <c r="G385" s="109">
        <v>45476</v>
      </c>
      <c r="H385" s="109">
        <v>45504</v>
      </c>
      <c r="I385" s="9">
        <v>670.56666666670935</v>
      </c>
      <c r="J385" s="9">
        <v>33.875988964555184</v>
      </c>
      <c r="K385" s="9">
        <v>17.680578791521494</v>
      </c>
      <c r="L385" s="9">
        <v>1.651</v>
      </c>
      <c r="N385" s="273">
        <f>INDEX(Table12[],MATCH(Table11[[#This Row],[Site ID]],Table12[[#Data],[Site ID]],0),MATCH(Table11[[#Headers],[Area]],Table12[#Headers],0))</f>
        <v>6</v>
      </c>
    </row>
    <row r="386" spans="2:14">
      <c r="B386" t="str">
        <f>INDEX(Table12[Site Name],MATCH('2024'!C386,Table12[Site ID],0),1)</f>
        <v>Southampton Road Analyser (A)</v>
      </c>
      <c r="C386" s="135" t="s">
        <v>135</v>
      </c>
      <c r="D386" t="str">
        <f>Table13[[#This Row],[Site ID]]&amp;"-"&amp;Table13[[#This Row],[Site Name]]</f>
        <v>SRAN(A)-Southampton Road Analyser (A)</v>
      </c>
      <c r="E386" s="93" t="s">
        <v>1128</v>
      </c>
      <c r="F386" t="s">
        <v>448</v>
      </c>
      <c r="G386" s="109">
        <v>45476</v>
      </c>
      <c r="H386" s="109">
        <v>45504</v>
      </c>
      <c r="I386" s="9">
        <v>670.59999999997672</v>
      </c>
      <c r="J386" s="9">
        <v>28.827013122577799</v>
      </c>
      <c r="K386" s="9">
        <v>15.045413947065658</v>
      </c>
      <c r="L386" s="9">
        <v>1.405</v>
      </c>
      <c r="N386" s="273">
        <f>INDEX(Table12[],MATCH(Table11[[#This Row],[Site ID]],Table12[[#Data],[Site ID]],0),MATCH(Table11[[#Headers],[Area]],Table12[#Headers],0))</f>
        <v>6</v>
      </c>
    </row>
    <row r="387" spans="2:14">
      <c r="B387" t="str">
        <f>INDEX(Table12[Site Name],MATCH('2024'!C387,Table12[Site ID],0),1)</f>
        <v>Southampton Road Analyser (B)</v>
      </c>
      <c r="C387" s="135" t="s">
        <v>138</v>
      </c>
      <c r="D387" t="str">
        <f>Table13[[#This Row],[Site ID]]&amp;"-"&amp;Table13[[#This Row],[Site Name]]</f>
        <v>SRAN(B)-Southampton Road Analyser (B)</v>
      </c>
      <c r="E387" s="93" t="s">
        <v>1129</v>
      </c>
      <c r="F387" t="s">
        <v>448</v>
      </c>
      <c r="G387" s="109">
        <v>45476</v>
      </c>
      <c r="H387" s="109">
        <v>45504</v>
      </c>
      <c r="I387" s="9">
        <v>670.59999999997672</v>
      </c>
      <c r="J387" s="9">
        <v>30.509443781689104</v>
      </c>
      <c r="K387" s="9">
        <v>15.923509280631057</v>
      </c>
      <c r="L387" s="9">
        <v>1.4870000000000001</v>
      </c>
      <c r="N387" s="273">
        <f>INDEX(Table12[],MATCH(Table11[[#This Row],[Site ID]],Table12[[#Data],[Site ID]],0),MATCH(Table11[[#Headers],[Area]],Table12[#Headers],0))</f>
        <v>6</v>
      </c>
    </row>
    <row r="388" spans="2:14">
      <c r="B388" t="str">
        <f>INDEX(Table12[Site Name],MATCH('2024'!C388,Table12[Site ID],0),1)</f>
        <v>Southampton Road Analyser (C)</v>
      </c>
      <c r="C388" s="135" t="s">
        <v>141</v>
      </c>
      <c r="D388" t="str">
        <f>Table13[[#This Row],[Site ID]]&amp;"-"&amp;Table13[[#This Row],[Site Name]]</f>
        <v>SRAN(C)-Southampton Road Analyser (C)</v>
      </c>
      <c r="E388" s="93" t="s">
        <v>1130</v>
      </c>
      <c r="F388" t="s">
        <v>448</v>
      </c>
      <c r="G388" s="109">
        <v>45476</v>
      </c>
      <c r="H388" s="109">
        <v>45504</v>
      </c>
      <c r="I388" s="9">
        <v>670.59999999997672</v>
      </c>
      <c r="J388" s="149"/>
      <c r="K388" s="149">
        <v>0.33196287000643088</v>
      </c>
      <c r="L388" s="150">
        <v>3.1E-2</v>
      </c>
      <c r="M388" t="s">
        <v>1131</v>
      </c>
      <c r="N388" s="273">
        <f>INDEX(Table12[],MATCH(Table11[[#This Row],[Site ID]],Table12[[#Data],[Site ID]],0),MATCH(Table11[[#Headers],[Area]],Table12[#Headers],0))</f>
        <v>6</v>
      </c>
    </row>
    <row r="389" spans="2:14">
      <c r="B389" t="str">
        <f>INDEX(Table12[Site Name],MATCH('2024'!C389,Table12[Site ID],0),1)</f>
        <v>Southampton Road 1</v>
      </c>
      <c r="C389" s="135" t="s">
        <v>149</v>
      </c>
      <c r="D389" t="str">
        <f>Table13[[#This Row],[Site ID]]&amp;"-"&amp;Table13[[#This Row],[Site Name]]</f>
        <v>SR1-Southampton Road 1</v>
      </c>
      <c r="E389" s="93" t="s">
        <v>1132</v>
      </c>
      <c r="F389" t="s">
        <v>448</v>
      </c>
      <c r="G389" s="109">
        <v>45476</v>
      </c>
      <c r="H389" s="109">
        <v>45504</v>
      </c>
      <c r="I389" s="9">
        <v>670.6500000001397</v>
      </c>
      <c r="J389" s="9">
        <v>38.487861030335679</v>
      </c>
      <c r="K389" s="9">
        <v>20.08761014109378</v>
      </c>
      <c r="L389" s="9">
        <v>1.8759999999999999</v>
      </c>
      <c r="N389" s="273">
        <f>INDEX(Table12[],MATCH(Table11[[#This Row],[Site ID]],Table12[[#Data],[Site ID]],0),MATCH(Table11[[#Headers],[Area]],Table12[#Headers],0))</f>
        <v>6</v>
      </c>
    </row>
    <row r="390" spans="2:14">
      <c r="B390" t="str">
        <f>INDEX(Table12[Site Name],MATCH('2024'!C390,Table12[Site ID],0),1)</f>
        <v>Southampton Road 2</v>
      </c>
      <c r="C390" s="135" t="s">
        <v>152</v>
      </c>
      <c r="D390" t="str">
        <f>Table13[[#This Row],[Site ID]]&amp;"-"&amp;Table13[[#This Row],[Site Name]]</f>
        <v>SR2-Southampton Road 2</v>
      </c>
      <c r="E390" s="93" t="s">
        <v>1133</v>
      </c>
      <c r="F390" t="s">
        <v>448</v>
      </c>
      <c r="G390" s="109">
        <v>45476</v>
      </c>
      <c r="H390" s="109">
        <v>45504</v>
      </c>
      <c r="I390" s="9">
        <v>670.61666666669771</v>
      </c>
      <c r="J390" s="9">
        <v>31.965388075650285</v>
      </c>
      <c r="K390" s="9">
        <v>16.683396699191171</v>
      </c>
      <c r="L390" s="9">
        <v>1.5580000000000001</v>
      </c>
      <c r="N390" s="273">
        <f>INDEX(Table12[],MATCH(Table11[[#This Row],[Site ID]],Table12[[#Data],[Site ID]],0),MATCH(Table11[[#Headers],[Area]],Table12[#Headers],0))</f>
        <v>6</v>
      </c>
    </row>
    <row r="391" spans="2:14">
      <c r="B391" t="str">
        <f>INDEX(Table12[Site Name],MATCH('2024'!C391,Table12[Site ID],0),1)</f>
        <v>The Point (A)</v>
      </c>
      <c r="C391" s="135" t="s">
        <v>156</v>
      </c>
      <c r="D391" t="str">
        <f>Table13[[#This Row],[Site ID]]&amp;"-"&amp;Table13[[#This Row],[Site Name]]</f>
        <v>TP(A)-The Point (A)</v>
      </c>
      <c r="E391" s="93" t="s">
        <v>1134</v>
      </c>
      <c r="F391" t="s">
        <v>448</v>
      </c>
      <c r="G391" s="109">
        <v>45476</v>
      </c>
      <c r="H391" s="109">
        <v>45504</v>
      </c>
      <c r="I391" s="9">
        <v>670.59999999997672</v>
      </c>
      <c r="J391" s="9">
        <v>17.070515955861016</v>
      </c>
      <c r="K391" s="9">
        <v>8.9094550917854995</v>
      </c>
      <c r="L391" s="9">
        <v>0.83199999999999996</v>
      </c>
      <c r="N391" s="273">
        <f>INDEX(Table12[],MATCH(Table11[[#This Row],[Site ID]],Table12[[#Data],[Site ID]],0),MATCH(Table11[[#Headers],[Area]],Table12[#Headers],0))</f>
        <v>6</v>
      </c>
    </row>
    <row r="392" spans="2:14">
      <c r="B392" t="str">
        <f>INDEX(Table12[Site Name],MATCH('2024'!C392,Table12[Site ID],0),1)</f>
        <v>The Point (B)</v>
      </c>
      <c r="C392" s="135" t="s">
        <v>159</v>
      </c>
      <c r="D392" t="str">
        <f>Table13[[#This Row],[Site ID]]&amp;"-"&amp;Table13[[#This Row],[Site Name]]</f>
        <v>TP(B)-The Point (B)</v>
      </c>
      <c r="E392" s="93" t="s">
        <v>1135</v>
      </c>
      <c r="F392" t="s">
        <v>448</v>
      </c>
      <c r="G392" s="109">
        <v>45476</v>
      </c>
      <c r="H392" s="109">
        <v>45504</v>
      </c>
      <c r="I392" s="9">
        <v>670.59999999997672</v>
      </c>
      <c r="J392" s="9">
        <v>16.413957649866362</v>
      </c>
      <c r="K392" s="9">
        <v>8.5667837421014408</v>
      </c>
      <c r="L392" s="9">
        <v>0.8</v>
      </c>
      <c r="N392" s="273">
        <f>INDEX(Table12[],MATCH(Table11[[#This Row],[Site ID]],Table12[[#Data],[Site ID]],0),MATCH(Table11[[#Headers],[Area]],Table12[#Headers],0))</f>
        <v>6</v>
      </c>
    </row>
    <row r="393" spans="2:14">
      <c r="B393" t="str">
        <f>INDEX(Table12[Site Name],MATCH('2024'!C393,Table12[Site ID],0),1)</f>
        <v>The Point (C)</v>
      </c>
      <c r="C393" s="135" t="s">
        <v>162</v>
      </c>
      <c r="D393" t="str">
        <f>Table13[[#This Row],[Site ID]]&amp;"-"&amp;Table13[[#This Row],[Site Name]]</f>
        <v>TP(C)-The Point (C)</v>
      </c>
      <c r="E393" s="93" t="s">
        <v>1136</v>
      </c>
      <c r="F393" t="s">
        <v>448</v>
      </c>
      <c r="G393" s="109">
        <v>45476</v>
      </c>
      <c r="H393" s="109">
        <v>45504</v>
      </c>
      <c r="I393" s="9">
        <v>670.59999999997672</v>
      </c>
      <c r="J393" s="9">
        <v>16.967928720549349</v>
      </c>
      <c r="K393" s="9">
        <v>8.8559126933973644</v>
      </c>
      <c r="L393" s="9">
        <v>0.82699999999999996</v>
      </c>
      <c r="N393" s="273">
        <f>INDEX(Table12[],MATCH(Table11[[#This Row],[Site ID]],Table12[[#Data],[Site ID]],0),MATCH(Table11[[#Headers],[Area]],Table12[#Headers],0))</f>
        <v>6</v>
      </c>
    </row>
    <row r="394" spans="2:14">
      <c r="B394" t="str">
        <f>INDEX(Table12[Site Name],MATCH('2024'!C394,Table12[Site ID],0),1)</f>
        <v>leigh road/Pluto Road</v>
      </c>
      <c r="C394" s="135" t="s">
        <v>124</v>
      </c>
      <c r="D394" t="str">
        <f>Table13[[#This Row],[Site ID]]&amp;"-"&amp;Table13[[#This Row],[Site Name]]</f>
        <v>LRPR-leigh road/Pluto Road</v>
      </c>
      <c r="E394" s="93" t="s">
        <v>1137</v>
      </c>
      <c r="F394" t="s">
        <v>448</v>
      </c>
      <c r="G394" s="109">
        <v>45476</v>
      </c>
      <c r="H394" s="109">
        <v>45504</v>
      </c>
      <c r="I394" s="9">
        <v>670.58333333343035</v>
      </c>
      <c r="J394" s="9">
        <v>18.650822915369492</v>
      </c>
      <c r="K394" s="9">
        <v>9.7342499558295899</v>
      </c>
      <c r="L394" s="9">
        <v>0.90900000000000003</v>
      </c>
      <c r="N394" s="273">
        <f>INDEX(Table12[],MATCH(Table11[[#This Row],[Site ID]],Table12[[#Data],[Site ID]],0),MATCH(Table11[[#Headers],[Area]],Table12[#Headers],0))</f>
        <v>6</v>
      </c>
    </row>
    <row r="395" spans="2:14">
      <c r="B395" t="str">
        <f>INDEX(Table12[Site Name],MATCH('2024'!C395,Table12[Site ID],0),1)</f>
        <v>Oxburgh Close</v>
      </c>
      <c r="C395" s="135" t="s">
        <v>143</v>
      </c>
      <c r="D395" t="str">
        <f>Table13[[#This Row],[Site ID]]&amp;"-"&amp;Table13[[#This Row],[Site Name]]</f>
        <v>OX-Oxburgh Close</v>
      </c>
      <c r="E395" s="93" t="s">
        <v>1138</v>
      </c>
      <c r="F395" t="s">
        <v>448</v>
      </c>
      <c r="G395" s="109">
        <v>45476</v>
      </c>
      <c r="H395" s="109">
        <v>45504</v>
      </c>
      <c r="I395" s="9">
        <v>670.5</v>
      </c>
      <c r="J395" s="9">
        <v>12.373865771812079</v>
      </c>
      <c r="K395" s="9">
        <v>6.4581762900898116</v>
      </c>
      <c r="L395" s="9">
        <v>0.60299999999999998</v>
      </c>
      <c r="N395" s="273">
        <f>INDEX(Table12[],MATCH(Table11[[#This Row],[Site ID]],Table12[[#Data],[Site ID]],0),MATCH(Table11[[#Headers],[Area]],Table12[#Headers],0))</f>
        <v>6</v>
      </c>
    </row>
    <row r="396" spans="2:14">
      <c r="B396" t="str">
        <f>INDEX(Table12[Site Name],MATCH('2024'!C396,Table12[Site ID],0),1)</f>
        <v>Hadleigh Gardens</v>
      </c>
      <c r="C396" s="135" t="s">
        <v>95</v>
      </c>
      <c r="D396" t="str">
        <f>Table13[[#This Row],[Site ID]]&amp;"-"&amp;Table13[[#This Row],[Site Name]]</f>
        <v>HG-Hadleigh Gardens</v>
      </c>
      <c r="E396" s="93" t="s">
        <v>1139</v>
      </c>
      <c r="F396" t="s">
        <v>448</v>
      </c>
      <c r="G396" s="109">
        <v>45476</v>
      </c>
      <c r="H396" s="109">
        <v>45504</v>
      </c>
      <c r="I396" s="9">
        <v>670.51666666672099</v>
      </c>
      <c r="J396" s="9">
        <v>12.517198180506554</v>
      </c>
      <c r="K396" s="9">
        <v>6.53298443659006</v>
      </c>
      <c r="L396" s="9">
        <v>0.61</v>
      </c>
      <c r="N396" s="273">
        <f>INDEX(Table12[],MATCH(Table11[[#This Row],[Site ID]],Table12[[#Data],[Site ID]],0),MATCH(Table11[[#Headers],[Area]],Table12[#Headers],0))</f>
        <v>6</v>
      </c>
    </row>
    <row r="397" spans="2:14">
      <c r="B397" t="str">
        <f>INDEX(Table12[Site Name],MATCH('2024'!C397,Table12[Site ID],0),1)</f>
        <v>Woodside Avenue</v>
      </c>
      <c r="C397" s="135" t="s">
        <v>175</v>
      </c>
      <c r="D397" t="str">
        <f>Table13[[#This Row],[Site ID]]&amp;"-"&amp;Table13[[#This Row],[Site Name]]</f>
        <v>WA-Woodside Avenue</v>
      </c>
      <c r="E397" s="93" t="s">
        <v>1140</v>
      </c>
      <c r="F397" t="s">
        <v>448</v>
      </c>
      <c r="G397" s="109">
        <v>45476</v>
      </c>
      <c r="H397" s="109">
        <v>45504</v>
      </c>
      <c r="I397" s="9">
        <v>670.5</v>
      </c>
      <c r="J397" s="9">
        <v>23.147131991051452</v>
      </c>
      <c r="K397" s="9">
        <v>12.080966592406813</v>
      </c>
      <c r="L397" s="9">
        <v>1.1279999999999999</v>
      </c>
      <c r="N397" s="273">
        <f>INDEX(Table12[],MATCH(Table11[[#This Row],[Site ID]],Table12[[#Data],[Site ID]],0),MATCH(Table11[[#Headers],[Area]],Table12[#Headers],0))</f>
        <v>6</v>
      </c>
    </row>
    <row r="398" spans="2:14">
      <c r="B398" t="str">
        <f>INDEX(Table12[Site Name],MATCH('2024'!C398,Table12[Site ID],0),1)</f>
        <v>Belmont Road</v>
      </c>
      <c r="C398" s="135" t="s">
        <v>42</v>
      </c>
      <c r="D398" t="str">
        <f>Table13[[#This Row],[Site ID]]&amp;"-"&amp;Table13[[#This Row],[Site Name]]</f>
        <v>BEL-Belmont Road</v>
      </c>
      <c r="E398" s="93" t="s">
        <v>1141</v>
      </c>
      <c r="F398" t="s">
        <v>448</v>
      </c>
      <c r="G398" s="109">
        <v>45476</v>
      </c>
      <c r="H398" s="109">
        <v>45504</v>
      </c>
      <c r="I398" s="9">
        <v>670.5</v>
      </c>
      <c r="J398" s="9">
        <v>16.826815809097688</v>
      </c>
      <c r="K398" s="9">
        <v>8.7822629483808399</v>
      </c>
      <c r="L398" s="9">
        <v>0.82</v>
      </c>
      <c r="N398" s="273">
        <f>INDEX(Table12[],MATCH(Table11[[#This Row],[Site ID]],Table12[[#Data],[Site ID]],0),MATCH(Table11[[#Headers],[Area]],Table12[#Headers],0))</f>
        <v>6</v>
      </c>
    </row>
    <row r="399" spans="2:14">
      <c r="B399" t="str">
        <f>INDEX(Table12[Site Name],MATCH('2024'!C399,Table12[Site ID],0),1)</f>
        <v>Leigh Road/J13</v>
      </c>
      <c r="C399" s="135" t="s">
        <v>120</v>
      </c>
      <c r="D399" t="str">
        <f>Table13[[#This Row],[Site ID]]&amp;"-"&amp;Table13[[#This Row],[Site Name]]</f>
        <v>LR13-Leigh Road/J13</v>
      </c>
      <c r="E399" s="93" t="s">
        <v>1142</v>
      </c>
      <c r="F399" t="s">
        <v>448</v>
      </c>
      <c r="G399" s="109">
        <v>45476</v>
      </c>
      <c r="H399" s="109">
        <v>45504</v>
      </c>
      <c r="I399" s="9">
        <v>670.51666666672099</v>
      </c>
      <c r="J399" s="9">
        <v>35.376474857693935</v>
      </c>
      <c r="K399" s="9">
        <v>18.463713391280759</v>
      </c>
      <c r="L399" s="9">
        <v>1.724</v>
      </c>
      <c r="N399" s="273">
        <f>INDEX(Table12[],MATCH(Table11[[#This Row],[Site ID]],Table12[[#Data],[Site ID]],0),MATCH(Table11[[#Headers],[Area]],Table12[#Headers],0))</f>
        <v>7</v>
      </c>
    </row>
    <row r="400" spans="2:14">
      <c r="B400" t="str">
        <f>INDEX(Table12[Site Name],MATCH('2024'!C400,Table12[Site ID],0),1)</f>
        <v>Steele Close (A)</v>
      </c>
      <c r="C400" s="135" t="s">
        <v>167</v>
      </c>
      <c r="D400" t="str">
        <f>Table13[[#This Row],[Site ID]]&amp;"-"&amp;Table13[[#This Row],[Site Name]]</f>
        <v>SC(A)-Steele Close (A)</v>
      </c>
      <c r="E400" s="93" t="s">
        <v>1143</v>
      </c>
      <c r="F400" t="s">
        <v>448</v>
      </c>
      <c r="G400" s="109">
        <v>45476</v>
      </c>
      <c r="H400" s="109">
        <v>45504</v>
      </c>
      <c r="I400" s="9">
        <v>670.59999999997672</v>
      </c>
      <c r="J400" s="9">
        <v>17.911731285416668</v>
      </c>
      <c r="K400" s="9">
        <v>9.3485027585681983</v>
      </c>
      <c r="L400" s="9">
        <v>0.873</v>
      </c>
      <c r="N400" s="273">
        <f>INDEX(Table12[],MATCH(Table11[[#This Row],[Site ID]],Table12[[#Data],[Site ID]],0),MATCH(Table11[[#Headers],[Area]],Table12[#Headers],0))</f>
        <v>7</v>
      </c>
    </row>
    <row r="401" spans="2:14">
      <c r="B401" t="str">
        <f>INDEX(Table12[Site Name],MATCH('2024'!C401,Table12[Site ID],0),1)</f>
        <v>Steele Close (B)</v>
      </c>
      <c r="C401" s="135" t="s">
        <v>170</v>
      </c>
      <c r="D401" t="str">
        <f>Table13[[#This Row],[Site ID]]&amp;"-"&amp;Table13[[#This Row],[Site Name]]</f>
        <v>SC(B)-Steele Close (B)</v>
      </c>
      <c r="E401" s="93" t="s">
        <v>1144</v>
      </c>
      <c r="F401" t="s">
        <v>448</v>
      </c>
      <c r="G401" s="109">
        <v>45476</v>
      </c>
      <c r="H401" s="109">
        <v>45504</v>
      </c>
      <c r="I401" s="9">
        <v>670.59999999997672</v>
      </c>
      <c r="J401" s="9">
        <v>16.39344020280403</v>
      </c>
      <c r="K401" s="9">
        <v>8.5560752624238159</v>
      </c>
      <c r="L401" s="9">
        <v>0.79900000000000004</v>
      </c>
      <c r="N401" s="273">
        <f>INDEX(Table12[],MATCH(Table11[[#This Row],[Site ID]],Table12[[#Data],[Site ID]],0),MATCH(Table11[[#Headers],[Area]],Table12[#Headers],0))</f>
        <v>8</v>
      </c>
    </row>
    <row r="402" spans="2:14">
      <c r="B402" t="str">
        <f>INDEX(Table12[Site Name],MATCH('2024'!C402,Table12[Site ID],0),1)</f>
        <v>Steele Close (C)</v>
      </c>
      <c r="C402" s="135" t="s">
        <v>173</v>
      </c>
      <c r="D402" t="str">
        <f>Table13[[#This Row],[Site ID]]&amp;"-"&amp;Table13[[#This Row],[Site Name]]</f>
        <v>SC(C)-Steele Close (C)</v>
      </c>
      <c r="E402" s="93" t="s">
        <v>1145</v>
      </c>
      <c r="F402" t="s">
        <v>448</v>
      </c>
      <c r="G402" s="109">
        <v>45476</v>
      </c>
      <c r="H402" s="109">
        <v>45504</v>
      </c>
      <c r="I402" s="9">
        <v>670.59999999997672</v>
      </c>
      <c r="J402" s="9">
        <v>17.439830002983008</v>
      </c>
      <c r="K402" s="9">
        <v>9.1022077259827814</v>
      </c>
      <c r="L402" s="9">
        <v>0.85</v>
      </c>
      <c r="N402" s="273">
        <f>INDEX(Table12[],MATCH(Table11[[#This Row],[Site ID]],Table12[[#Data],[Site ID]],0),MATCH(Table11[[#Headers],[Area]],Table12[#Headers],0))</f>
        <v>8</v>
      </c>
    </row>
    <row r="403" spans="2:14">
      <c r="B403" t="str">
        <f>INDEX(Table12[Site Name],MATCH('2024'!C403,Table12[Site ID],0),1)</f>
        <v>Medina Close</v>
      </c>
      <c r="C403" s="135" t="s">
        <v>127</v>
      </c>
      <c r="D403" t="str">
        <f>Table13[[#This Row],[Site ID]]&amp;"-"&amp;Table13[[#This Row],[Site Name]]</f>
        <v>MC-Medina Close</v>
      </c>
      <c r="E403" s="93" t="s">
        <v>1146</v>
      </c>
      <c r="F403" t="s">
        <v>448</v>
      </c>
      <c r="G403" s="109">
        <v>45476</v>
      </c>
      <c r="H403" s="109">
        <v>45504</v>
      </c>
      <c r="I403" s="9">
        <v>670.59999999997672</v>
      </c>
      <c r="J403" s="9">
        <v>17.234655532359678</v>
      </c>
      <c r="K403" s="9">
        <v>8.9951229292065129</v>
      </c>
      <c r="L403" s="9">
        <v>0.84</v>
      </c>
      <c r="N403" s="273">
        <f>INDEX(Table12[],MATCH(Table11[[#This Row],[Site ID]],Table12[[#Data],[Site ID]],0),MATCH(Table11[[#Headers],[Area]],Table12[#Headers],0))</f>
        <v>8</v>
      </c>
    </row>
    <row r="404" spans="2:14">
      <c r="B404" t="str">
        <f>INDEX(Table12[Site Name],MATCH('2024'!C404,Table12[Site ID],0),1)</f>
        <v>Porteous Crescent (A)</v>
      </c>
      <c r="C404" s="135" t="s">
        <v>154</v>
      </c>
      <c r="D404" t="str">
        <f>Table13[[#This Row],[Site ID]]&amp;"-"&amp;Table13[[#This Row],[Site Name]]</f>
        <v>PC(A)-Porteous Crescent (A)</v>
      </c>
      <c r="E404" s="93" t="s">
        <v>1147</v>
      </c>
      <c r="F404" t="s">
        <v>448</v>
      </c>
      <c r="G404" s="109">
        <v>45476</v>
      </c>
      <c r="H404" s="109">
        <v>45504</v>
      </c>
      <c r="I404" s="9">
        <v>670.61666666669771</v>
      </c>
      <c r="J404" s="9">
        <v>18.01387081541781</v>
      </c>
      <c r="K404" s="9">
        <v>9.4018114903015721</v>
      </c>
      <c r="L404" s="9">
        <v>0.878</v>
      </c>
      <c r="N404" s="273">
        <f>INDEX(Table12[],MATCH(Table11[[#This Row],[Site ID]],Table12[[#Data],[Site ID]],0),MATCH(Table11[[#Headers],[Area]],Table12[#Headers],0))</f>
        <v>8</v>
      </c>
    </row>
    <row r="405" spans="2:14">
      <c r="B405" t="str">
        <f>INDEX(Table12[Site Name],MATCH('2024'!C405,Table12[Site ID],0),1)</f>
        <v>Nuffield Hospital</v>
      </c>
      <c r="C405" s="135" t="s">
        <v>133</v>
      </c>
      <c r="D405" t="str">
        <f>Table13[[#This Row],[Site ID]]&amp;"-"&amp;Table13[[#This Row],[Site Name]]</f>
        <v>NH-Nuffield Hospital</v>
      </c>
      <c r="E405" s="93" t="s">
        <v>1148</v>
      </c>
      <c r="F405" t="s">
        <v>448</v>
      </c>
      <c r="G405" s="109">
        <v>45476</v>
      </c>
      <c r="H405" s="109">
        <v>45504</v>
      </c>
      <c r="I405" s="9">
        <v>670.63333333324408</v>
      </c>
      <c r="J405" s="9">
        <v>15.100090461754581</v>
      </c>
      <c r="K405" s="9">
        <v>7.8810493015420571</v>
      </c>
      <c r="L405" s="9">
        <v>0.73599999999999999</v>
      </c>
      <c r="N405" s="273">
        <f>INDEX(Table12[],MATCH(Table11[[#This Row],[Site ID]],Table12[[#Data],[Site ID]],0),MATCH(Table11[[#Headers],[Area]],Table12[#Headers],0))</f>
        <v>1</v>
      </c>
    </row>
    <row r="406" spans="2:14">
      <c r="B406" t="str">
        <f>INDEX(Table12[Site Name],MATCH('2024'!C406,Table12[Site ID],0),1)</f>
        <v>Ashdown Road</v>
      </c>
      <c r="C406" s="135" t="s">
        <v>30</v>
      </c>
      <c r="D406" t="str">
        <f>Table13[[#This Row],[Site ID]]&amp;"-"&amp;Table13[[#This Row],[Site Name]]</f>
        <v>AR-Ashdown Road</v>
      </c>
      <c r="E406" s="93" t="s">
        <v>1149</v>
      </c>
      <c r="F406" t="s">
        <v>448</v>
      </c>
      <c r="G406" s="109">
        <v>45476</v>
      </c>
      <c r="H406" s="109">
        <v>45504</v>
      </c>
      <c r="I406" s="9">
        <v>670.6333333334187</v>
      </c>
      <c r="J406" s="9">
        <v>5.3137546597736662</v>
      </c>
      <c r="K406" s="9">
        <v>2.7733583819278009</v>
      </c>
      <c r="L406" s="9">
        <v>0.25900000000000001</v>
      </c>
      <c r="N406" s="273">
        <f>INDEX(Table12[],MATCH(Table11[[#This Row],[Site ID]],Table12[[#Data],[Site ID]],0),MATCH(Table11[[#Headers],[Area]],Table12[#Headers],0))</f>
        <v>1</v>
      </c>
    </row>
    <row r="407" spans="2:14">
      <c r="B407" t="str">
        <f>INDEX(Table12[Site Name],MATCH('2024'!C407,Table12[Site ID],0),1)</f>
        <v>Chestnut Close</v>
      </c>
      <c r="C407" s="135" t="s">
        <v>60</v>
      </c>
      <c r="D407" t="str">
        <f>Table13[[#This Row],[Site ID]]&amp;"-"&amp;Table13[[#This Row],[Site Name]]</f>
        <v>CC-Chestnut Close</v>
      </c>
      <c r="E407" s="93" t="s">
        <v>1150</v>
      </c>
      <c r="F407" t="s">
        <v>448</v>
      </c>
      <c r="G407" s="109">
        <v>45476</v>
      </c>
      <c r="H407" s="109">
        <v>45504</v>
      </c>
      <c r="I407" s="9">
        <v>670.64999999996508</v>
      </c>
      <c r="J407" s="9">
        <v>22.423897711176892</v>
      </c>
      <c r="K407" s="9">
        <v>11.703495673891906</v>
      </c>
      <c r="L407" s="9">
        <v>1.093</v>
      </c>
      <c r="N407" s="273">
        <f>INDEX(Table12[],MATCH(Table11[[#This Row],[Site ID]],Table12[[#Data],[Site ID]],0),MATCH(Table11[[#Headers],[Area]],Table12[#Headers],0))</f>
        <v>1</v>
      </c>
    </row>
    <row r="408" spans="2:14">
      <c r="B408" t="str">
        <f>INDEX(Table12[Site Name],MATCH('2024'!C408,Table12[Site ID],0),1)</f>
        <v>Sparrow Square</v>
      </c>
      <c r="C408" s="135" t="s">
        <v>188</v>
      </c>
      <c r="D408" t="str">
        <f>Table13[[#This Row],[Site ID]]&amp;"-"&amp;Table13[[#This Row],[Site Name]]</f>
        <v>SSQ-Sparrow Square</v>
      </c>
      <c r="E408" s="93" t="s">
        <v>1151</v>
      </c>
      <c r="F408" t="s">
        <v>448</v>
      </c>
      <c r="G408" s="109">
        <v>45476</v>
      </c>
      <c r="H408" s="109">
        <v>45504</v>
      </c>
      <c r="I408" s="9">
        <v>670.6500000001397</v>
      </c>
      <c r="J408" s="9">
        <v>16.16654290613247</v>
      </c>
      <c r="K408" s="9">
        <v>8.4376528737643373</v>
      </c>
      <c r="L408" s="9">
        <v>0.78800000000000003</v>
      </c>
      <c r="N408" s="273">
        <f>INDEX(Table12[],MATCH(Table11[[#This Row],[Site ID]],Table12[[#Data],[Site ID]],0),MATCH(Table11[[#Headers],[Area]],Table12[#Headers],0))</f>
        <v>1</v>
      </c>
    </row>
    <row r="409" spans="2:14">
      <c r="B409" t="str">
        <f>INDEX(Table12[Site Name],MATCH('2024'!C409,Table12[Site ID],0),1)</f>
        <v>Dove Dale</v>
      </c>
      <c r="C409" s="135" t="s">
        <v>76</v>
      </c>
      <c r="D409" t="str">
        <f>Table13[[#This Row],[Site ID]]&amp;"-"&amp;Table13[[#This Row],[Site Name]]</f>
        <v>DD (A)-Dove Dale</v>
      </c>
      <c r="E409" s="93" t="s">
        <v>1152</v>
      </c>
      <c r="F409" t="s">
        <v>448</v>
      </c>
      <c r="G409" s="109">
        <v>45476</v>
      </c>
      <c r="H409" s="109">
        <v>45504</v>
      </c>
      <c r="I409" s="9">
        <v>670.66666666668607</v>
      </c>
      <c r="J409" s="285">
        <v>38.79463568588357</v>
      </c>
      <c r="K409" s="9">
        <v>20.247722174260737</v>
      </c>
      <c r="L409" s="9">
        <v>1.891</v>
      </c>
      <c r="M409" t="s">
        <v>1094</v>
      </c>
      <c r="N409" s="273">
        <f>INDEX(Table12[],MATCH(Table11[[#This Row],[Site ID]],Table12[[#Data],[Site ID]],0),MATCH(Table11[[#Headers],[Area]],Table12[#Headers],0))</f>
        <v>1</v>
      </c>
    </row>
    <row r="410" spans="2:14">
      <c r="B410" t="str">
        <f>INDEX(Table12[Site Name],MATCH('2024'!C410,Table12[Site ID],0),1)</f>
        <v>Passfield Avenue</v>
      </c>
      <c r="C410" s="135" t="s">
        <v>146</v>
      </c>
      <c r="D410" t="str">
        <f>Table13[[#This Row],[Site ID]]&amp;"-"&amp;Table13[[#This Row],[Site Name]]</f>
        <v>PA-Passfield Avenue</v>
      </c>
      <c r="E410" s="93" t="s">
        <v>1153</v>
      </c>
      <c r="F410" t="s">
        <v>448</v>
      </c>
      <c r="G410" s="109">
        <v>45476</v>
      </c>
      <c r="H410" s="109">
        <v>45504</v>
      </c>
      <c r="I410" s="9">
        <v>670.69999999995343</v>
      </c>
      <c r="J410" s="9">
        <v>20.145128969734515</v>
      </c>
      <c r="K410" s="9">
        <v>10.514159170007575</v>
      </c>
      <c r="L410" s="9">
        <v>0.98199999999999998</v>
      </c>
      <c r="N410" s="273">
        <f>INDEX(Table12[],MATCH(Table11[[#This Row],[Site ID]],Table12[[#Data],[Site ID]],0),MATCH(Table11[[#Headers],[Area]],Table12[#Headers],0))</f>
        <v>1</v>
      </c>
    </row>
    <row r="411" spans="2:14">
      <c r="B411" t="str">
        <f>INDEX(Table12[Site Name],MATCH('2024'!C411,Table12[Site ID],0),1)</f>
        <v>High Street Botley</v>
      </c>
      <c r="C411" s="297" t="s">
        <v>13</v>
      </c>
      <c r="D411" t="str">
        <f>Table13[[#This Row],[Site ID]]&amp;"-"&amp;Table13[[#This Row],[Site Name]]</f>
        <v>HSB-High Street Botley</v>
      </c>
      <c r="E411" s="298" t="s">
        <v>1154</v>
      </c>
      <c r="F411" t="s">
        <v>449</v>
      </c>
      <c r="G411" s="299">
        <v>45504</v>
      </c>
      <c r="H411" s="299">
        <v>45539</v>
      </c>
      <c r="I411" s="18">
        <v>841.20000000006985</v>
      </c>
      <c r="J411" s="18">
        <v>27.985792914881177</v>
      </c>
      <c r="K411" s="18">
        <v>14.606363734280364</v>
      </c>
      <c r="L411" s="18">
        <v>1.7110000000000001</v>
      </c>
      <c r="N411" s="273">
        <f>INDEX(Table12[],MATCH(Table11[[#This Row],[Site ID]],Table12[[#Data],[Site ID]],0),MATCH(Table11[[#Headers],[Area]],Table12[#Headers],0))</f>
        <v>2</v>
      </c>
    </row>
    <row r="412" spans="2:14">
      <c r="B412" t="str">
        <f>INDEX(Table12[Site Name],MATCH('2024'!C412,Table12[Site ID],0),1)</f>
        <v>High Street Botley 2 (A)</v>
      </c>
      <c r="C412" s="297" t="s">
        <v>24</v>
      </c>
      <c r="D412" t="str">
        <f>Table13[[#This Row],[Site ID]]&amp;"-"&amp;Table13[[#This Row],[Site Name]]</f>
        <v>HSB2A-High Street Botley 2 (A)</v>
      </c>
      <c r="E412" s="298" t="s">
        <v>1155</v>
      </c>
      <c r="F412" t="s">
        <v>449</v>
      </c>
      <c r="G412" s="299">
        <v>45504</v>
      </c>
      <c r="H412" s="299">
        <v>45539</v>
      </c>
      <c r="I412" s="18">
        <v>841.25000000005821</v>
      </c>
      <c r="J412" s="18">
        <v>21.998044576521508</v>
      </c>
      <c r="K412" s="18">
        <v>11.481234121357781</v>
      </c>
      <c r="L412" s="18">
        <v>1.345</v>
      </c>
      <c r="N412" s="273">
        <f>INDEX(Table12[],MATCH(Table11[[#This Row],[Site ID]],Table12[[#Data],[Site ID]],0),MATCH(Table11[[#Headers],[Area]],Table12[#Headers],0))</f>
        <v>2</v>
      </c>
    </row>
    <row r="413" spans="2:14">
      <c r="B413" t="str">
        <f>INDEX(Table12[Site Name],MATCH('2024'!C413,Table12[Site ID],0),1)</f>
        <v>Kings Copse Avenue</v>
      </c>
      <c r="C413" s="297" t="s">
        <v>28</v>
      </c>
      <c r="D413" t="str">
        <f>Table13[[#This Row],[Site ID]]&amp;"-"&amp;Table13[[#This Row],[Site Name]]</f>
        <v>KCA-Kings Copse Avenue</v>
      </c>
      <c r="E413" s="298" t="s">
        <v>1156</v>
      </c>
      <c r="F413" t="s">
        <v>449</v>
      </c>
      <c r="G413" s="299">
        <v>45504</v>
      </c>
      <c r="H413" s="299">
        <v>45539</v>
      </c>
      <c r="I413" s="18">
        <v>841.24999999988358</v>
      </c>
      <c r="J413" s="18">
        <v>20.248014264490173</v>
      </c>
      <c r="K413" s="18">
        <v>10.56785713177984</v>
      </c>
      <c r="L413" s="18">
        <v>1.238</v>
      </c>
      <c r="N413" s="273">
        <f>INDEX(Table12[],MATCH(Table11[[#This Row],[Site ID]],Table12[[#Data],[Site ID]],0),MATCH(Table11[[#Headers],[Area]],Table12[#Headers],0))</f>
        <v>2</v>
      </c>
    </row>
    <row r="414" spans="2:14">
      <c r="B414" t="str">
        <f>INDEX(Table12[Site Name],MATCH('2024'!C414,Table12[Site ID],0),1)</f>
        <v>Grange Road</v>
      </c>
      <c r="C414" s="297" t="s">
        <v>32</v>
      </c>
      <c r="D414" t="str">
        <f>Table13[[#This Row],[Site ID]]&amp;"-"&amp;Table13[[#This Row],[Site Name]]</f>
        <v>GR-Grange Road</v>
      </c>
      <c r="E414" s="298" t="s">
        <v>1157</v>
      </c>
      <c r="F414" t="s">
        <v>449</v>
      </c>
      <c r="G414" s="299">
        <v>45504</v>
      </c>
      <c r="H414" s="299">
        <v>45539</v>
      </c>
      <c r="I414" s="18">
        <v>841.24999999988358</v>
      </c>
      <c r="J414" s="18">
        <v>20.051749182766518</v>
      </c>
      <c r="K414" s="18">
        <v>10.465422329210083</v>
      </c>
      <c r="L414" s="18">
        <v>1.226</v>
      </c>
      <c r="N414" s="273">
        <f>INDEX(Table12[],MATCH(Table11[[#This Row],[Site ID]],Table12[[#Data],[Site ID]],0),MATCH(Table11[[#Headers],[Area]],Table12[#Headers],0))</f>
        <v>2</v>
      </c>
    </row>
    <row r="415" spans="2:14">
      <c r="B415" t="str">
        <f>INDEX(Table12[Site Name],MATCH('2024'!C415,Table12[Site ID],0),1)</f>
        <v>Pavilion Road</v>
      </c>
      <c r="C415" s="297" t="s">
        <v>36</v>
      </c>
      <c r="D415" t="str">
        <f>Table13[[#This Row],[Site ID]]&amp;"-"&amp;Table13[[#This Row],[Site Name]]</f>
        <v>PAV-Pavilion Road</v>
      </c>
      <c r="E415" s="298" t="s">
        <v>1158</v>
      </c>
      <c r="F415" t="s">
        <v>449</v>
      </c>
      <c r="G415" s="299">
        <v>45504</v>
      </c>
      <c r="H415" s="299">
        <v>45539</v>
      </c>
      <c r="I415" s="18">
        <v>841.24999999988358</v>
      </c>
      <c r="J415" s="18">
        <v>10.598314413077247</v>
      </c>
      <c r="K415" s="18">
        <v>5.5314793387668306</v>
      </c>
      <c r="L415" s="18">
        <v>0.64800000000000002</v>
      </c>
      <c r="N415" s="273">
        <f>INDEX(Table12[],MATCH(Table11[[#This Row],[Site ID]],Table12[[#Data],[Site ID]],0),MATCH(Table11[[#Headers],[Area]],Table12[#Headers],0))</f>
        <v>2</v>
      </c>
    </row>
    <row r="416" spans="2:14">
      <c r="B416" t="str">
        <f>INDEX(Table12[Site Name],MATCH('2024'!C416,Table12[Site ID],0),1)</f>
        <v>Winchester Street Railway Bridge</v>
      </c>
      <c r="C416" s="297" t="s">
        <v>40</v>
      </c>
      <c r="D416" t="str">
        <f>Table13[[#This Row],[Site ID]]&amp;"-"&amp;Table13[[#This Row],[Site Name]]</f>
        <v>WSRB-Winchester Street Railway Bridge</v>
      </c>
      <c r="E416" s="298" t="s">
        <v>1159</v>
      </c>
      <c r="F416" t="s">
        <v>449</v>
      </c>
      <c r="G416" s="299">
        <v>45504</v>
      </c>
      <c r="H416" s="299">
        <v>45539</v>
      </c>
      <c r="I416" s="18">
        <v>840.9833333332208</v>
      </c>
      <c r="J416" s="18">
        <v>9.8818082007187353</v>
      </c>
      <c r="K416" s="18">
        <v>5.1575199377446426</v>
      </c>
      <c r="L416" s="18">
        <v>0.60399999999999998</v>
      </c>
      <c r="N416" s="273">
        <f>INDEX(Table12[],MATCH(Table11[[#This Row],[Site ID]],Table12[[#Data],[Site ID]],0),MATCH(Table11[[#Headers],[Area]],Table12[#Headers],0))</f>
        <v>2</v>
      </c>
    </row>
    <row r="417" spans="2:14">
      <c r="B417" t="str">
        <f>INDEX(Table12[Site Name],MATCH('2024'!C417,Table12[Site ID],0),1)</f>
        <v>Upper Northam Close</v>
      </c>
      <c r="C417" s="297" t="s">
        <v>44</v>
      </c>
      <c r="D417" t="str">
        <f>Table13[[#This Row],[Site ID]]&amp;"-"&amp;Table13[[#This Row],[Site Name]]</f>
        <v>UNC-Upper Northam Close</v>
      </c>
      <c r="E417" s="298" t="s">
        <v>1160</v>
      </c>
      <c r="F417" t="s">
        <v>449</v>
      </c>
      <c r="G417" s="299">
        <v>45504</v>
      </c>
      <c r="H417" s="299">
        <v>45539</v>
      </c>
      <c r="I417" s="18">
        <v>841.2666666667792</v>
      </c>
      <c r="J417" s="18">
        <v>17.07472382914424</v>
      </c>
      <c r="K417" s="18">
        <v>8.9116512678205844</v>
      </c>
      <c r="L417" s="18">
        <v>1.044</v>
      </c>
      <c r="N417" s="273">
        <f>INDEX(Table12[],MATCH(Table11[[#This Row],[Site ID]],Table12[[#Data],[Site ID]],0),MATCH(Table11[[#Headers],[Area]],Table12[#Headers],0))</f>
        <v>2</v>
      </c>
    </row>
    <row r="418" spans="2:14">
      <c r="B418" t="str">
        <f>INDEX(Table12[Site Name],MATCH('2024'!C418,Table12[Site ID],0),1)</f>
        <v>Bridge Road</v>
      </c>
      <c r="C418" s="297" t="s">
        <v>34</v>
      </c>
      <c r="D418" t="str">
        <f>Table13[[#This Row],[Site ID]]&amp;"-"&amp;Table13[[#This Row],[Site Name]]</f>
        <v>BDG-Bridge Road</v>
      </c>
      <c r="E418" s="298" t="s">
        <v>1161</v>
      </c>
      <c r="F418" t="s">
        <v>449</v>
      </c>
      <c r="G418" s="299">
        <v>45504</v>
      </c>
      <c r="H418" s="299">
        <v>45539</v>
      </c>
      <c r="I418" s="18">
        <v>841.2666666667792</v>
      </c>
      <c r="J418" s="18">
        <v>18.137805293602455</v>
      </c>
      <c r="K418" s="18">
        <v>9.4664954559511774</v>
      </c>
      <c r="L418" s="18">
        <v>1.109</v>
      </c>
      <c r="N418" s="273">
        <f>INDEX(Table12[],MATCH(Table11[[#This Row],[Site ID]],Table12[[#Data],[Site ID]],0),MATCH(Table11[[#Headers],[Area]],Table12[#Headers],0))</f>
        <v>2</v>
      </c>
    </row>
    <row r="419" spans="2:14">
      <c r="B419" t="str">
        <f>INDEX(Table12[Site Name],MATCH('2024'!C419,Table12[Site ID],0),1)</f>
        <v>Bridge Road 2</v>
      </c>
      <c r="C419" s="297" t="s">
        <v>38</v>
      </c>
      <c r="D419" t="str">
        <f>Table13[[#This Row],[Site ID]]&amp;"-"&amp;Table13[[#This Row],[Site Name]]</f>
        <v>BDG2-Bridge Road 2</v>
      </c>
      <c r="E419" s="298" t="s">
        <v>1162</v>
      </c>
      <c r="F419" t="s">
        <v>449</v>
      </c>
      <c r="G419" s="299">
        <v>45504</v>
      </c>
      <c r="H419" s="299">
        <v>45539</v>
      </c>
      <c r="I419" s="18">
        <v>841.26666666660458</v>
      </c>
      <c r="J419" s="18">
        <v>30.453195181870861</v>
      </c>
      <c r="K419" s="18">
        <v>15.894151973836566</v>
      </c>
      <c r="L419" s="18">
        <v>1.8620000000000001</v>
      </c>
      <c r="N419" s="273">
        <f>INDEX(Table12[],MATCH(Table11[[#This Row],[Site ID]],Table12[[#Data],[Site ID]],0),MATCH(Table11[[#Headers],[Area]],Table12[#Headers],0))</f>
        <v>2</v>
      </c>
    </row>
    <row r="420" spans="2:14">
      <c r="B420" t="str">
        <f>INDEX(Table12[Site Name],MATCH('2024'!C420,Table12[Site ID],0),1)</f>
        <v>Oakhill 2 (Bridge)</v>
      </c>
      <c r="C420" s="297" t="s">
        <v>54</v>
      </c>
      <c r="D420" t="str">
        <f>Table13[[#This Row],[Site ID]]&amp;"-"&amp;Table13[[#This Row],[Site Name]]</f>
        <v>OH2-Oakhill 2 (Bridge)</v>
      </c>
      <c r="E420" s="298" t="s">
        <v>1163</v>
      </c>
      <c r="F420" t="s">
        <v>449</v>
      </c>
      <c r="G420" s="299">
        <v>45504</v>
      </c>
      <c r="H420" s="299">
        <v>45539</v>
      </c>
      <c r="I420" s="18">
        <v>841.28333333332557</v>
      </c>
      <c r="J420" s="18">
        <v>35.19547675178827</v>
      </c>
      <c r="K420" s="18">
        <v>18.36924673892916</v>
      </c>
      <c r="L420" s="18">
        <v>2.1520000000000001</v>
      </c>
      <c r="N420" s="273">
        <f>INDEX(Table12[],MATCH(Table11[[#This Row],[Site ID]],Table12[[#Data],[Site ID]],0),MATCH(Table11[[#Headers],[Area]],Table12[#Headers],0))</f>
        <v>2</v>
      </c>
    </row>
    <row r="421" spans="2:14">
      <c r="B421" t="str">
        <f>INDEX(Table12[Site Name],MATCH('2024'!C421,Table12[Site ID],0),1)</f>
        <v>Oakhill (Prov)</v>
      </c>
      <c r="C421" s="297" t="s">
        <v>58</v>
      </c>
      <c r="D421" t="str">
        <f>Table13[[#This Row],[Site ID]]&amp;"-"&amp;Table13[[#This Row],[Site Name]]</f>
        <v>OH-Oakhill (Prov)</v>
      </c>
      <c r="E421" s="298" t="s">
        <v>1164</v>
      </c>
      <c r="F421" t="s">
        <v>449</v>
      </c>
      <c r="G421" s="299">
        <v>45504</v>
      </c>
      <c r="H421" s="299">
        <v>45539</v>
      </c>
      <c r="I421" s="18">
        <v>841.19999999989523</v>
      </c>
      <c r="J421" s="18">
        <v>24.992572515457226</v>
      </c>
      <c r="K421" s="18">
        <v>13.044140143766819</v>
      </c>
      <c r="L421" s="18">
        <v>1.528</v>
      </c>
      <c r="N421" s="273">
        <f>INDEX(Table12[],MATCH(Table11[[#This Row],[Site ID]],Table12[[#Data],[Site ID]],0),MATCH(Table11[[#Headers],[Area]],Table12[#Headers],0))</f>
        <v>2</v>
      </c>
    </row>
    <row r="422" spans="2:14">
      <c r="B422" t="str">
        <f>INDEX(Table12[Site Name],MATCH('2024'!C422,Table12[Site ID],0),1)</f>
        <v>Providence Hill 2</v>
      </c>
      <c r="C422" s="297" t="s">
        <v>62</v>
      </c>
      <c r="D422" t="str">
        <f>Table13[[#This Row],[Site ID]]&amp;"-"&amp;Table13[[#This Row],[Site Name]]</f>
        <v>PH2-Providence Hill 2</v>
      </c>
      <c r="E422" s="298" t="s">
        <v>1165</v>
      </c>
      <c r="F422" t="s">
        <v>449</v>
      </c>
      <c r="G422" s="299">
        <v>45504</v>
      </c>
      <c r="H422" s="299">
        <v>45539</v>
      </c>
      <c r="I422" s="18">
        <v>841.25000000005821</v>
      </c>
      <c r="J422" s="18">
        <v>36.521660624068794</v>
      </c>
      <c r="K422" s="18">
        <v>19.061409511518161</v>
      </c>
      <c r="L422" s="18">
        <v>2.2330000000000001</v>
      </c>
      <c r="N422" s="273">
        <f>INDEX(Table12[],MATCH(Table11[[#This Row],[Site ID]],Table12[[#Data],[Site ID]],0),MATCH(Table11[[#Headers],[Area]],Table12[#Headers],0))</f>
        <v>2</v>
      </c>
    </row>
    <row r="423" spans="2:14">
      <c r="B423" t="str">
        <f>INDEX(Table12[Site Name],MATCH('2024'!C423,Table12[Site ID],0),1)</f>
        <v>Providence Hill 1</v>
      </c>
      <c r="C423" s="297" t="s">
        <v>66</v>
      </c>
      <c r="D423" t="str">
        <f>Table13[[#This Row],[Site ID]]&amp;"-"&amp;Table13[[#This Row],[Site Name]]</f>
        <v>PH1-Providence Hill 1</v>
      </c>
      <c r="E423" s="298" t="s">
        <v>1166</v>
      </c>
      <c r="F423" t="s">
        <v>449</v>
      </c>
      <c r="G423" s="299">
        <v>45504</v>
      </c>
      <c r="H423" s="299">
        <v>45539</v>
      </c>
      <c r="I423" s="18">
        <v>841.25000000005821</v>
      </c>
      <c r="J423" s="18">
        <v>24.745755720652074</v>
      </c>
      <c r="K423" s="18">
        <v>12.915321357334069</v>
      </c>
      <c r="L423" s="18">
        <v>1.5129999999999999</v>
      </c>
      <c r="N423" s="273">
        <f>INDEX(Table12[],MATCH(Table11[[#This Row],[Site ID]],Table12[[#Data],[Site ID]],0),MATCH(Table11[[#Headers],[Area]],Table12[#Headers],0))</f>
        <v>2</v>
      </c>
    </row>
    <row r="424" spans="2:14">
      <c r="B424" t="str">
        <f>INDEX(Table12[Site Name],MATCH('2024'!C424,Table12[Site ID],0),1)</f>
        <v>Providence Hill 3</v>
      </c>
      <c r="C424" s="297" t="s">
        <v>70</v>
      </c>
      <c r="D424" t="str">
        <f>Table13[[#This Row],[Site ID]]&amp;"-"&amp;Table13[[#This Row],[Site Name]]</f>
        <v>PH3-Providence Hill 3</v>
      </c>
      <c r="E424" s="298" t="s">
        <v>1167</v>
      </c>
      <c r="F424" t="s">
        <v>449</v>
      </c>
      <c r="G424" s="299">
        <v>45504</v>
      </c>
      <c r="H424" s="299">
        <v>45539</v>
      </c>
      <c r="I424" s="18">
        <v>841.25000000005821</v>
      </c>
      <c r="J424" s="18">
        <v>20.476990193163516</v>
      </c>
      <c r="K424" s="18">
        <v>10.687364401442336</v>
      </c>
      <c r="L424" s="18">
        <v>1.252</v>
      </c>
      <c r="N424" s="273">
        <f>INDEX(Table12[],MATCH(Table11[[#This Row],[Site ID]],Table12[[#Data],[Site ID]],0),MATCH(Table11[[#Headers],[Area]],Table12[#Headers],0))</f>
        <v>3</v>
      </c>
    </row>
    <row r="425" spans="2:14">
      <c r="B425" t="str">
        <f>INDEX(Table12[Site Name],MATCH('2024'!C425,Table12[Site ID],0),1)</f>
        <v>Hamble Lane 2 (Tesco)</v>
      </c>
      <c r="C425" s="297" t="s">
        <v>74</v>
      </c>
      <c r="D425" t="str">
        <f>Table13[[#This Row],[Site ID]]&amp;"-"&amp;Table13[[#This Row],[Site Name]]</f>
        <v>HL2-Hamble Lane 2 (Tesco)</v>
      </c>
      <c r="E425" s="298" t="s">
        <v>1168</v>
      </c>
      <c r="F425" t="s">
        <v>449</v>
      </c>
      <c r="G425" s="299">
        <v>45504</v>
      </c>
      <c r="H425" s="299">
        <v>45539</v>
      </c>
      <c r="I425" s="18">
        <v>841.35000000003492</v>
      </c>
      <c r="J425" s="18">
        <v>32.478010340522808</v>
      </c>
      <c r="K425" s="18">
        <v>16.950944854135077</v>
      </c>
      <c r="L425" s="18">
        <v>1.986</v>
      </c>
      <c r="N425" s="273">
        <f>INDEX(Table12[],MATCH(Table11[[#This Row],[Site ID]],Table12[[#Data],[Site ID]],0),MATCH(Table11[[#Headers],[Area]],Table12[#Headers],0))</f>
        <v>3</v>
      </c>
    </row>
    <row r="426" spans="2:14">
      <c r="B426" t="str">
        <f>INDEX(Table12[Site Name],MATCH('2024'!C426,Table12[Site ID],0),1)</f>
        <v>Hamble Lane (Woodlands)</v>
      </c>
      <c r="C426" s="297" t="s">
        <v>78</v>
      </c>
      <c r="D426" t="str">
        <f>Table13[[#This Row],[Site ID]]&amp;"-"&amp;Table13[[#This Row],[Site Name]]</f>
        <v>HL-Hamble Lane (Woodlands)</v>
      </c>
      <c r="E426" s="298">
        <v>2500438</v>
      </c>
      <c r="F426" t="s">
        <v>449</v>
      </c>
      <c r="G426" s="299">
        <v>45504</v>
      </c>
      <c r="H426" s="299">
        <v>45539</v>
      </c>
      <c r="I426" s="18">
        <v>841.84999999991851</v>
      </c>
      <c r="J426" s="18">
        <v>24.564681356538575</v>
      </c>
      <c r="K426" s="18">
        <v>12.82081490424769</v>
      </c>
      <c r="L426" s="18">
        <v>1.5029999999999999</v>
      </c>
      <c r="N426" s="273">
        <f>INDEX(Table12[],MATCH(Table11[[#This Row],[Site ID]],Table12[[#Data],[Site ID]],0),MATCH(Table11[[#Headers],[Area]],Table12[#Headers],0))</f>
        <v>3</v>
      </c>
    </row>
    <row r="427" spans="2:14">
      <c r="B427" t="str">
        <f>INDEX(Table12[Site Name],MATCH('2024'!C427,Table12[Site ID],0),1)</f>
        <v>Hamble Lane 4</v>
      </c>
      <c r="C427" s="297" t="s">
        <v>86</v>
      </c>
      <c r="D427" t="str">
        <f>Table13[[#This Row],[Site ID]]&amp;"-"&amp;Table13[[#This Row],[Site Name]]</f>
        <v>HL4-Hamble Lane 4</v>
      </c>
      <c r="E427" s="298" t="s">
        <v>1169</v>
      </c>
      <c r="F427" t="s">
        <v>449</v>
      </c>
      <c r="G427" s="299">
        <v>45504</v>
      </c>
      <c r="H427" s="299">
        <v>45539</v>
      </c>
      <c r="I427" s="18">
        <v>841.91666666662786</v>
      </c>
      <c r="J427" s="18">
        <v>15.884883301990239</v>
      </c>
      <c r="K427" s="18">
        <v>8.2906489050053445</v>
      </c>
      <c r="L427" s="18">
        <v>0.97199999999999998</v>
      </c>
      <c r="N427" s="273">
        <f>INDEX(Table12[],MATCH(Table11[[#This Row],[Site ID]],Table12[[#Data],[Site ID]],0),MATCH(Table11[[#Headers],[Area]],Table12[#Headers],0))</f>
        <v>4</v>
      </c>
    </row>
    <row r="428" spans="2:14">
      <c r="B428" t="str">
        <f>INDEX(Table12[Site Name],MATCH('2024'!C428,Table12[Site ID],0),1)</f>
        <v>Hamble Primary School</v>
      </c>
      <c r="C428" s="297" t="s">
        <v>90</v>
      </c>
      <c r="D428" t="str">
        <f>Table13[[#This Row],[Site ID]]&amp;"-"&amp;Table13[[#This Row],[Site Name]]</f>
        <v>HPS-Hamble Primary School</v>
      </c>
      <c r="E428" s="298" t="s">
        <v>1170</v>
      </c>
      <c r="F428" t="s">
        <v>449</v>
      </c>
      <c r="G428" s="299">
        <v>45504</v>
      </c>
      <c r="H428" s="299">
        <v>45539</v>
      </c>
      <c r="I428" s="18">
        <v>841.91666666662786</v>
      </c>
      <c r="J428" s="18">
        <v>18.614076214986508</v>
      </c>
      <c r="K428" s="18">
        <v>9.7150710934167588</v>
      </c>
      <c r="L428" s="18">
        <v>1.139</v>
      </c>
      <c r="N428" s="273">
        <f>INDEX(Table12[],MATCH(Table11[[#This Row],[Site ID]],Table12[[#Data],[Site ID]],0),MATCH(Table11[[#Headers],[Area]],Table12[#Headers],0))</f>
        <v>4</v>
      </c>
    </row>
    <row r="429" spans="2:14">
      <c r="B429" t="str">
        <f>INDEX(Table12[Site Name],MATCH('2024'!C429,Table12[Site ID],0),1)</f>
        <v>Hound Parish Office</v>
      </c>
      <c r="C429" s="297" t="s">
        <v>93</v>
      </c>
      <c r="D429" t="str">
        <f>Table13[[#This Row],[Site ID]]&amp;"-"&amp;Table13[[#This Row],[Site Name]]</f>
        <v>HPO-Hound Parish Office</v>
      </c>
      <c r="E429" s="298" t="s">
        <v>1171</v>
      </c>
      <c r="F429" t="s">
        <v>449</v>
      </c>
      <c r="G429" s="299">
        <v>45504</v>
      </c>
      <c r="H429" s="299">
        <v>45539</v>
      </c>
      <c r="I429" s="18">
        <v>841.95000000006985</v>
      </c>
      <c r="J429" s="18">
        <v>11.913190807054063</v>
      </c>
      <c r="K429" s="18">
        <v>6.2177405047255032</v>
      </c>
      <c r="L429" s="18">
        <v>0.72899999999999998</v>
      </c>
      <c r="N429" s="273">
        <f>INDEX(Table12[],MATCH(Table11[[#This Row],[Site ID]],Table12[[#Data],[Site ID]],0),MATCH(Table11[[#Headers],[Area]],Table12[#Headers],0))</f>
        <v>4</v>
      </c>
    </row>
    <row r="430" spans="2:14">
      <c r="B430" t="str">
        <f>INDEX(Table12[Site Name],MATCH('2024'!C430,Table12[Site ID],0),1)</f>
        <v>Swaythling road</v>
      </c>
      <c r="C430" s="297" t="s">
        <v>97</v>
      </c>
      <c r="D430" t="str">
        <f>Table13[[#This Row],[Site ID]]&amp;"-"&amp;Table13[[#This Row],[Site Name]]</f>
        <v>SWA-Swaythling road</v>
      </c>
      <c r="E430" s="298" t="s">
        <v>1172</v>
      </c>
      <c r="F430" t="s">
        <v>449</v>
      </c>
      <c r="G430" s="299">
        <v>45504</v>
      </c>
      <c r="H430" s="299">
        <v>45539</v>
      </c>
      <c r="I430" s="18">
        <v>841.78333333338378</v>
      </c>
      <c r="J430" s="18">
        <v>21.689896054011015</v>
      </c>
      <c r="K430" s="18">
        <v>11.320405038627879</v>
      </c>
      <c r="L430" s="18">
        <v>1.327</v>
      </c>
      <c r="N430" s="273">
        <f>INDEX(Table12[],MATCH(Table11[[#This Row],[Site ID]],Table12[[#Data],[Site ID]],0),MATCH(Table11[[#Headers],[Area]],Table12[#Headers],0))</f>
        <v>4</v>
      </c>
    </row>
    <row r="431" spans="2:14">
      <c r="B431" t="str">
        <f>INDEX(Table12[Site Name],MATCH('2024'!C431,Table12[Site ID],0),1)</f>
        <v>Allington Lane</v>
      </c>
      <c r="C431" s="297" t="s">
        <v>26</v>
      </c>
      <c r="D431" t="str">
        <f>Table13[[#This Row],[Site ID]]&amp;"-"&amp;Table13[[#This Row],[Site Name]]</f>
        <v>AL-Allington Lane</v>
      </c>
      <c r="E431" s="298" t="s">
        <v>1173</v>
      </c>
      <c r="F431" t="s">
        <v>449</v>
      </c>
      <c r="G431" s="299">
        <v>45504</v>
      </c>
      <c r="H431" s="299">
        <v>45539</v>
      </c>
      <c r="I431" s="18">
        <v>841.83333333337214</v>
      </c>
      <c r="J431" s="18">
        <v>16.50753118194341</v>
      </c>
      <c r="K431" s="18">
        <v>8.6156217024756838</v>
      </c>
      <c r="L431" s="18">
        <v>1.01</v>
      </c>
      <c r="N431" s="273">
        <f>INDEX(Table12[],MATCH(Table11[[#This Row],[Site ID]],Table12[[#Data],[Site ID]],0),MATCH(Table11[[#Headers],[Area]],Table12[#Headers],0))</f>
        <v>5</v>
      </c>
    </row>
    <row r="432" spans="2:14">
      <c r="B432" t="str">
        <f>INDEX(Table12[Site Name],MATCH('2024'!C432,Table12[Site ID],0),1)</f>
        <v>Jukes Walk</v>
      </c>
      <c r="C432" s="297" t="s">
        <v>102</v>
      </c>
      <c r="D432" t="str">
        <f>Table13[[#This Row],[Site ID]]&amp;"-"&amp;Table13[[#This Row],[Site Name]]</f>
        <v>JW-Jukes Walk</v>
      </c>
      <c r="E432" s="298" t="s">
        <v>1174</v>
      </c>
      <c r="F432" t="s">
        <v>449</v>
      </c>
      <c r="G432" s="299">
        <v>45504</v>
      </c>
      <c r="H432" s="299">
        <v>45539</v>
      </c>
      <c r="I432" s="18">
        <v>841.79999999993015</v>
      </c>
      <c r="J432" s="18">
        <v>12.37296626277128</v>
      </c>
      <c r="K432" s="18">
        <v>6.4577068177303136</v>
      </c>
      <c r="L432" s="18">
        <v>0.75700000000000001</v>
      </c>
      <c r="N432" s="273">
        <f>INDEX(Table12[],MATCH(Table11[[#This Row],[Site ID]],Table12[[#Data],[Site ID]],0),MATCH(Table11[[#Headers],[Area]],Table12[#Headers],0))</f>
        <v>5</v>
      </c>
    </row>
    <row r="433" spans="2:14">
      <c r="B433" t="str">
        <f>INDEX(Table12[Site Name],MATCH('2024'!C433,Table12[Site ID],0),1)</f>
        <v>Botley Road</v>
      </c>
      <c r="C433" s="297" t="s">
        <v>46</v>
      </c>
      <c r="D433" t="str">
        <f>Table13[[#This Row],[Site ID]]&amp;"-"&amp;Table13[[#This Row],[Site Name]]</f>
        <v>BOT-Botley Road</v>
      </c>
      <c r="E433" s="298" t="s">
        <v>1175</v>
      </c>
      <c r="F433" t="s">
        <v>449</v>
      </c>
      <c r="G433" s="299">
        <v>45504</v>
      </c>
      <c r="H433" s="299">
        <v>45539</v>
      </c>
      <c r="I433" s="18">
        <v>841.81666666665114</v>
      </c>
      <c r="J433" s="18">
        <v>23.012934724504966</v>
      </c>
      <c r="K433" s="18">
        <v>12.010926265399252</v>
      </c>
      <c r="L433" s="18">
        <v>1.4079999999999999</v>
      </c>
      <c r="N433" s="273">
        <f>INDEX(Table12[],MATCH(Table11[[#This Row],[Site ID]],Table12[[#Data],[Site ID]],0),MATCH(Table11[[#Headers],[Area]],Table12[#Headers],0))</f>
        <v>5</v>
      </c>
    </row>
    <row r="434" spans="2:14">
      <c r="B434" t="str">
        <f>INDEX(Table12[Site Name],MATCH('2024'!C434,Table12[Site ID],0),1)</f>
        <v>Wyvern School</v>
      </c>
      <c r="C434" s="297" t="s">
        <v>107</v>
      </c>
      <c r="D434" t="str">
        <f>Table13[[#This Row],[Site ID]]&amp;"-"&amp;Table13[[#This Row],[Site Name]]</f>
        <v>WYV-Wyvern School</v>
      </c>
      <c r="E434" s="298" t="s">
        <v>1176</v>
      </c>
      <c r="F434" t="s">
        <v>449</v>
      </c>
      <c r="G434" s="299">
        <v>45504</v>
      </c>
      <c r="H434" s="299">
        <v>45539</v>
      </c>
      <c r="I434" s="18">
        <v>841.8666666666395</v>
      </c>
      <c r="J434" s="18">
        <v>18.010474342731023</v>
      </c>
      <c r="K434" s="18">
        <v>9.4000388010078417</v>
      </c>
      <c r="L434" s="18">
        <v>1.1020000000000001</v>
      </c>
      <c r="N434" s="273">
        <f>INDEX(Table12[],MATCH(Table11[[#This Row],[Site ID]],Table12[[#Data],[Site ID]],0),MATCH(Table11[[#Headers],[Area]],Table12[#Headers],0))</f>
        <v>5</v>
      </c>
    </row>
    <row r="435" spans="2:14">
      <c r="B435" t="str">
        <f>INDEX(Table12[Site Name],MATCH('2024'!C435,Table12[Site ID],0),1)</f>
        <v>Fair Oak Road/Sandy Lane</v>
      </c>
      <c r="C435" s="297" t="s">
        <v>84</v>
      </c>
      <c r="D435" t="str">
        <f>Table13[[#This Row],[Site ID]]&amp;"-"&amp;Table13[[#This Row],[Site Name]]</f>
        <v>FORSL-Fair Oak Road/Sandy Lane</v>
      </c>
      <c r="E435" s="298" t="s">
        <v>1177</v>
      </c>
      <c r="F435" t="s">
        <v>449</v>
      </c>
      <c r="G435" s="299">
        <v>45504</v>
      </c>
      <c r="H435" s="299">
        <v>45539</v>
      </c>
      <c r="I435" s="18">
        <v>841.8666666666395</v>
      </c>
      <c r="J435" s="18">
        <v>22.635668751980457</v>
      </c>
      <c r="K435" s="18">
        <v>11.814023356983538</v>
      </c>
      <c r="L435" s="18">
        <v>1.385</v>
      </c>
      <c r="N435" s="273">
        <f>INDEX(Table12[],MATCH(Table11[[#This Row],[Site ID]],Table12[[#Data],[Site ID]],0),MATCH(Table11[[#Headers],[Area]],Table12[#Headers],0))</f>
        <v>5</v>
      </c>
    </row>
    <row r="436" spans="2:14">
      <c r="B436" t="str">
        <f>INDEX(Table12[Site Name],MATCH('2024'!C436,Table12[Site ID],0),1)</f>
        <v>Fair Oak Road</v>
      </c>
      <c r="C436" s="297" t="s">
        <v>80</v>
      </c>
      <c r="D436" t="str">
        <f>Table13[[#This Row],[Site ID]]&amp;"-"&amp;Table13[[#This Row],[Site Name]]</f>
        <v>FOR-Fair Oak Road</v>
      </c>
      <c r="E436" s="298" t="s">
        <v>1178</v>
      </c>
      <c r="F436" t="s">
        <v>449</v>
      </c>
      <c r="G436" s="299">
        <v>45504</v>
      </c>
      <c r="H436" s="299">
        <v>45539</v>
      </c>
      <c r="I436" s="18">
        <v>841.8666666666395</v>
      </c>
      <c r="J436" s="18">
        <v>15.477240655686277</v>
      </c>
      <c r="K436" s="18">
        <v>8.0778917827172645</v>
      </c>
      <c r="L436" s="18">
        <v>0.94699999999999995</v>
      </c>
      <c r="N436" s="273">
        <f>INDEX(Table12[],MATCH(Table11[[#This Row],[Site ID]],Table12[[#Data],[Site ID]],0),MATCH(Table11[[#Headers],[Area]],Table12[#Headers],0))</f>
        <v>5</v>
      </c>
    </row>
    <row r="437" spans="2:14">
      <c r="B437" t="str">
        <f>INDEX(Table12[Site Name],MATCH('2024'!C437,Table12[Site ID],0),1)</f>
        <v>Bishopstoke Road</v>
      </c>
      <c r="C437" s="297" t="s">
        <v>49</v>
      </c>
      <c r="D437" t="str">
        <f>Table13[[#This Row],[Site ID]]&amp;"-"&amp;Table13[[#This Row],[Site Name]]</f>
        <v>BR-Bishopstoke Road</v>
      </c>
      <c r="E437" s="298" t="s">
        <v>1179</v>
      </c>
      <c r="F437" t="s">
        <v>449</v>
      </c>
      <c r="G437" s="299">
        <v>45504</v>
      </c>
      <c r="H437" s="299">
        <v>45539</v>
      </c>
      <c r="I437" s="18">
        <v>841.91666666662786</v>
      </c>
      <c r="J437" s="18">
        <v>22.863119073543565</v>
      </c>
      <c r="K437" s="18">
        <v>11.932734380763865</v>
      </c>
      <c r="L437" s="18">
        <v>1.399</v>
      </c>
      <c r="N437" s="273">
        <f>INDEX(Table12[],MATCH(Table11[[#This Row],[Site ID]],Table12[[#Data],[Site ID]],0),MATCH(Table11[[#Headers],[Area]],Table12[#Headers],0))</f>
        <v>5</v>
      </c>
    </row>
    <row r="438" spans="2:14">
      <c r="B438" t="str">
        <f>INDEX(Table12[Site Name],MATCH('2024'!C438,Table12[Site ID],0),1)</f>
        <v>Twyford Road</v>
      </c>
      <c r="C438" s="297" t="s">
        <v>118</v>
      </c>
      <c r="D438" t="str">
        <f>Table13[[#This Row],[Site ID]]&amp;"-"&amp;Table13[[#This Row],[Site Name]]</f>
        <v>TWY-Twyford Road</v>
      </c>
      <c r="E438" s="298" t="s">
        <v>1180</v>
      </c>
      <c r="F438" t="s">
        <v>449</v>
      </c>
      <c r="G438" s="299">
        <v>45504</v>
      </c>
      <c r="H438" s="299">
        <v>45539</v>
      </c>
      <c r="I438" s="18">
        <v>842.03333333332557</v>
      </c>
      <c r="J438" s="18">
        <v>19.787992161830672</v>
      </c>
      <c r="K438" s="18">
        <v>10.327762088638138</v>
      </c>
      <c r="L438" s="18">
        <v>1.2110000000000001</v>
      </c>
      <c r="N438" s="273">
        <f>INDEX(Table12[],MATCH(Table11[[#This Row],[Site ID]],Table12[[#Data],[Site ID]],0),MATCH(Table11[[#Headers],[Area]],Table12[#Headers],0))</f>
        <v>5</v>
      </c>
    </row>
    <row r="439" spans="2:14">
      <c r="B439" t="str">
        <f>INDEX(Table12[Site Name],MATCH('2024'!C439,Table12[Site ID],0),1)</f>
        <v>Mill Street</v>
      </c>
      <c r="C439" s="297" t="s">
        <v>122</v>
      </c>
      <c r="D439" t="str">
        <f>Table13[[#This Row],[Site ID]]&amp;"-"&amp;Table13[[#This Row],[Site Name]]</f>
        <v>MS-Mill Street</v>
      </c>
      <c r="E439" s="298" t="s">
        <v>1181</v>
      </c>
      <c r="F439" t="s">
        <v>449</v>
      </c>
      <c r="G439" s="299">
        <v>45504</v>
      </c>
      <c r="H439" s="299">
        <v>45539</v>
      </c>
      <c r="I439" s="18">
        <v>842.06666666659294</v>
      </c>
      <c r="J439" s="18">
        <v>21.486523236483553</v>
      </c>
      <c r="K439" s="18">
        <v>11.214260561839016</v>
      </c>
      <c r="L439" s="18">
        <v>1.3149999999999999</v>
      </c>
      <c r="N439" s="273">
        <f>INDEX(Table12[],MATCH(Table11[[#This Row],[Site ID]],Table12[[#Data],[Site ID]],0),MATCH(Table11[[#Headers],[Area]],Table12[#Headers],0))</f>
        <v>5</v>
      </c>
    </row>
    <row r="440" spans="2:14">
      <c r="B440" t="str">
        <f>INDEX(Table12[Site Name],MATCH('2024'!C440,Table12[Site ID],0),1)</f>
        <v>Campbell Road 4</v>
      </c>
      <c r="C440" s="297" t="s">
        <v>72</v>
      </c>
      <c r="D440" t="str">
        <f>Table13[[#This Row],[Site ID]]&amp;"-"&amp;Table13[[#This Row],[Site Name]]</f>
        <v>CR4-Campbell Road 4</v>
      </c>
      <c r="E440" s="298" t="s">
        <v>1182</v>
      </c>
      <c r="F440" t="s">
        <v>449</v>
      </c>
      <c r="G440" s="299">
        <v>45504</v>
      </c>
      <c r="H440" s="299">
        <v>45539</v>
      </c>
      <c r="I440" s="18">
        <v>842.13333333330229</v>
      </c>
      <c r="J440" s="18">
        <v>20.52086447118505</v>
      </c>
      <c r="K440" s="18">
        <v>10.710263293937917</v>
      </c>
      <c r="L440" s="18">
        <v>1.256</v>
      </c>
      <c r="N440" s="273">
        <f>INDEX(Table12[],MATCH(Table11[[#This Row],[Site ID]],Table12[[#Data],[Site ID]],0),MATCH(Table11[[#Headers],[Area]],Table12[#Headers],0))</f>
        <v>5</v>
      </c>
    </row>
    <row r="441" spans="2:14">
      <c r="B441" t="str">
        <f>INDEX(Table12[Site Name],MATCH('2024'!C441,Table12[Site ID],0),1)</f>
        <v>Campbell Road 3</v>
      </c>
      <c r="C441" s="297" t="s">
        <v>68</v>
      </c>
      <c r="D441" t="str">
        <f>Table13[[#This Row],[Site ID]]&amp;"-"&amp;Table13[[#This Row],[Site Name]]</f>
        <v>CR3-Campbell Road 3</v>
      </c>
      <c r="E441" s="298" t="s">
        <v>1183</v>
      </c>
      <c r="F441" t="s">
        <v>449</v>
      </c>
      <c r="G441" s="299">
        <v>45504</v>
      </c>
      <c r="H441" s="299">
        <v>45539</v>
      </c>
      <c r="I441" s="18">
        <v>842.13333333330229</v>
      </c>
      <c r="J441" s="18">
        <v>12.286377454085317</v>
      </c>
      <c r="K441" s="18">
        <v>6.4125143288545496</v>
      </c>
      <c r="L441" s="18">
        <v>0.752</v>
      </c>
      <c r="N441" s="273">
        <f>INDEX(Table12[],MATCH(Table11[[#This Row],[Site ID]],Table12[[#Data],[Site ID]],0),MATCH(Table11[[#Headers],[Area]],Table12[#Headers],0))</f>
        <v>5</v>
      </c>
    </row>
    <row r="442" spans="2:14">
      <c r="B442" t="str">
        <f>INDEX(Table12[Site Name],MATCH('2024'!C442,Table12[Site ID],0),1)</f>
        <v>Campbell Road</v>
      </c>
      <c r="C442" s="297" t="s">
        <v>64</v>
      </c>
      <c r="D442" t="str">
        <f>Table13[[#This Row],[Site ID]]&amp;"-"&amp;Table13[[#This Row],[Site Name]]</f>
        <v>CR-Campbell Road</v>
      </c>
      <c r="E442" s="298" t="s">
        <v>1184</v>
      </c>
      <c r="F442" t="s">
        <v>449</v>
      </c>
      <c r="G442" s="299">
        <v>45504</v>
      </c>
      <c r="H442" s="299">
        <v>45539</v>
      </c>
      <c r="I442" s="18">
        <v>842.15000000002328</v>
      </c>
      <c r="J442" s="18">
        <v>33.574476043459264</v>
      </c>
      <c r="K442" s="18">
        <v>17.523212966314855</v>
      </c>
      <c r="L442" s="18">
        <v>2.0550000000000002</v>
      </c>
      <c r="N442" s="273">
        <f>INDEX(Table12[],MATCH(Table11[[#This Row],[Site ID]],Table12[[#Data],[Site ID]],0),MATCH(Table11[[#Headers],[Area]],Table12[#Headers],0))</f>
        <v>5</v>
      </c>
    </row>
    <row r="443" spans="2:14">
      <c r="B443" t="str">
        <f>INDEX(Table12[Site Name],MATCH('2024'!C443,Table12[Site ID],0),1)</f>
        <v>Southampton Road Analyser (A)</v>
      </c>
      <c r="C443" s="297" t="s">
        <v>135</v>
      </c>
      <c r="D443" t="str">
        <f>Table13[[#This Row],[Site ID]]&amp;"-"&amp;Table13[[#This Row],[Site Name]]</f>
        <v>SRAN(A)-Southampton Road Analyser (A)</v>
      </c>
      <c r="E443" s="298" t="s">
        <v>1185</v>
      </c>
      <c r="F443" t="s">
        <v>449</v>
      </c>
      <c r="G443" s="299">
        <v>45504</v>
      </c>
      <c r="H443" s="299">
        <v>45539</v>
      </c>
      <c r="I443" s="18">
        <v>842.10000000003492</v>
      </c>
      <c r="J443" s="18">
        <v>26.616091913073355</v>
      </c>
      <c r="K443" s="18">
        <v>13.891488472376491</v>
      </c>
      <c r="L443" s="18">
        <v>1.629</v>
      </c>
      <c r="N443" s="273">
        <f>INDEX(Table12[],MATCH(Table11[[#This Row],[Site ID]],Table12[[#Data],[Site ID]],0),MATCH(Table11[[#Headers],[Area]],Table12[#Headers],0))</f>
        <v>5</v>
      </c>
    </row>
    <row r="444" spans="2:14">
      <c r="B444" t="str">
        <f>INDEX(Table12[Site Name],MATCH('2024'!C444,Table12[Site ID],0),1)</f>
        <v>Southampton Road Analyser (B)</v>
      </c>
      <c r="C444" s="297" t="s">
        <v>138</v>
      </c>
      <c r="D444" t="str">
        <f>Table13[[#This Row],[Site ID]]&amp;"-"&amp;Table13[[#This Row],[Site Name]]</f>
        <v>SRAN(B)-Southampton Road Analyser (B)</v>
      </c>
      <c r="E444" s="298" t="s">
        <v>1186</v>
      </c>
      <c r="F444" t="s">
        <v>449</v>
      </c>
      <c r="G444" s="299">
        <v>45504</v>
      </c>
      <c r="H444" s="299">
        <v>45539</v>
      </c>
      <c r="I444" s="18">
        <v>842.10000000003492</v>
      </c>
      <c r="J444" s="18">
        <v>27.678121363257372</v>
      </c>
      <c r="K444" s="18">
        <v>14.445783592514287</v>
      </c>
      <c r="L444" s="18">
        <v>1.694</v>
      </c>
      <c r="N444" s="273">
        <f>INDEX(Table12[],MATCH(Table11[[#This Row],[Site ID]],Table12[[#Data],[Site ID]],0),MATCH(Table11[[#Headers],[Area]],Table12[#Headers],0))</f>
        <v>6</v>
      </c>
    </row>
    <row r="445" spans="2:14">
      <c r="B445" t="str">
        <f>INDEX(Table12[Site Name],MATCH('2024'!C445,Table12[Site ID],0),1)</f>
        <v>Southampton Road Analyser (C)</v>
      </c>
      <c r="C445" s="297" t="s">
        <v>141</v>
      </c>
      <c r="D445" t="str">
        <f>Table13[[#This Row],[Site ID]]&amp;"-"&amp;Table13[[#This Row],[Site Name]]</f>
        <v>SRAN(C)-Southampton Road Analyser (C)</v>
      </c>
      <c r="E445" s="298" t="s">
        <v>1187</v>
      </c>
      <c r="F445" t="s">
        <v>449</v>
      </c>
      <c r="G445" s="299">
        <v>45504</v>
      </c>
      <c r="H445" s="299">
        <v>45539</v>
      </c>
      <c r="I445" s="18">
        <v>842.10000000003492</v>
      </c>
      <c r="J445" s="18">
        <v>30.831531884573</v>
      </c>
      <c r="K445" s="18">
        <v>16.0916137184619</v>
      </c>
      <c r="L445" s="18">
        <v>1.887</v>
      </c>
      <c r="N445" s="273">
        <f>INDEX(Table12[],MATCH(Table11[[#This Row],[Site ID]],Table12[[#Data],[Site ID]],0),MATCH(Table11[[#Headers],[Area]],Table12[#Headers],0))</f>
        <v>6</v>
      </c>
    </row>
    <row r="446" spans="2:14">
      <c r="B446" t="str">
        <f>INDEX(Table12[Site Name],MATCH('2024'!C446,Table12[Site ID],0),1)</f>
        <v>Chestnut Avenue</v>
      </c>
      <c r="C446" s="297" t="s">
        <v>56</v>
      </c>
      <c r="D446" t="str">
        <f>Table13[[#This Row],[Site ID]]&amp;"-"&amp;Table13[[#This Row],[Site Name]]</f>
        <v>CA-Chestnut Avenue</v>
      </c>
      <c r="E446" s="298" t="s">
        <v>1188</v>
      </c>
      <c r="F446" t="s">
        <v>449</v>
      </c>
      <c r="G446" s="299">
        <v>45504</v>
      </c>
      <c r="H446" s="299">
        <v>45539</v>
      </c>
      <c r="I446" s="18">
        <v>842.13333333330229</v>
      </c>
      <c r="J446" s="18">
        <v>17.138843017733372</v>
      </c>
      <c r="K446" s="18">
        <v>8.9451163975643908</v>
      </c>
      <c r="L446" s="18">
        <v>1.0489999999999999</v>
      </c>
      <c r="N446" s="273">
        <f>INDEX(Table12[],MATCH(Table11[[#This Row],[Site ID]],Table12[[#Data],[Site ID]],0),MATCH(Table11[[#Headers],[Area]],Table12[#Headers],0))</f>
        <v>6</v>
      </c>
    </row>
    <row r="447" spans="2:14">
      <c r="B447" t="str">
        <f>INDEX(Table12[Site Name],MATCH('2024'!C447,Table12[Site ID],0),1)</f>
        <v>Southampton Road 1</v>
      </c>
      <c r="C447" s="297" t="s">
        <v>149</v>
      </c>
      <c r="D447" t="str">
        <f>Table13[[#This Row],[Site ID]]&amp;"-"&amp;Table13[[#This Row],[Site Name]]</f>
        <v>SR1-Southampton Road 1</v>
      </c>
      <c r="E447" s="298" t="s">
        <v>1189</v>
      </c>
      <c r="F447" t="s">
        <v>449</v>
      </c>
      <c r="G447" s="299">
        <v>45504</v>
      </c>
      <c r="H447" s="299">
        <v>45539</v>
      </c>
      <c r="I447" s="18">
        <v>842.13333333330229</v>
      </c>
      <c r="J447" s="18">
        <v>32.839918461052505</v>
      </c>
      <c r="K447" s="18">
        <v>17.139832182177717</v>
      </c>
      <c r="L447" s="18">
        <v>2.0099999999999998</v>
      </c>
      <c r="N447" s="273">
        <f>INDEX(Table12[],MATCH(Table11[[#This Row],[Site ID]],Table12[[#Data],[Site ID]],0),MATCH(Table11[[#Headers],[Area]],Table12[#Headers],0))</f>
        <v>6</v>
      </c>
    </row>
    <row r="448" spans="2:14">
      <c r="B448" t="str">
        <f>INDEX(Table12[Site Name],MATCH('2024'!C448,Table12[Site ID],0),1)</f>
        <v>Southampton Road 2</v>
      </c>
      <c r="C448" s="297" t="s">
        <v>152</v>
      </c>
      <c r="D448" t="str">
        <f>Table13[[#This Row],[Site ID]]&amp;"-"&amp;Table13[[#This Row],[Site Name]]</f>
        <v>SR2-Southampton Road 2</v>
      </c>
      <c r="E448" s="298" t="s">
        <v>1190</v>
      </c>
      <c r="F448" t="s">
        <v>449</v>
      </c>
      <c r="G448" s="299">
        <v>45504</v>
      </c>
      <c r="H448" s="299">
        <v>45539</v>
      </c>
      <c r="I448" s="18">
        <v>842.11666666675592</v>
      </c>
      <c r="J448" s="18">
        <v>28.69056623191257</v>
      </c>
      <c r="K448" s="18">
        <v>14.974199494735162</v>
      </c>
      <c r="L448" s="18">
        <v>1.756</v>
      </c>
      <c r="N448" s="273">
        <f>INDEX(Table12[],MATCH(Table11[[#This Row],[Site ID]],Table12[[#Data],[Site ID]],0),MATCH(Table11[[#Headers],[Area]],Table12[#Headers],0))</f>
        <v>6</v>
      </c>
    </row>
    <row r="449" spans="2:14">
      <c r="B449" t="str">
        <f>INDEX(Table12[Site Name],MATCH('2024'!C449,Table12[Site ID],0),1)</f>
        <v>The Point (A)</v>
      </c>
      <c r="C449" s="297" t="s">
        <v>156</v>
      </c>
      <c r="D449" t="str">
        <f>Table13[[#This Row],[Site ID]]&amp;"-"&amp;Table13[[#This Row],[Site Name]]</f>
        <v>TP(A)-The Point (A)</v>
      </c>
      <c r="E449" s="298" t="s">
        <v>1191</v>
      </c>
      <c r="F449" t="s">
        <v>449</v>
      </c>
      <c r="G449" s="299">
        <v>45504</v>
      </c>
      <c r="H449" s="299">
        <v>45539</v>
      </c>
      <c r="I449" s="18">
        <v>842.10000000003492</v>
      </c>
      <c r="J449" s="18">
        <v>16.142847642797097</v>
      </c>
      <c r="K449" s="18">
        <v>8.4252858260945178</v>
      </c>
      <c r="L449" s="18">
        <v>0.98799999999999999</v>
      </c>
      <c r="N449" s="273">
        <f>INDEX(Table12[],MATCH(Table11[[#This Row],[Site ID]],Table12[[#Data],[Site ID]],0),MATCH(Table11[[#Headers],[Area]],Table12[#Headers],0))</f>
        <v>6</v>
      </c>
    </row>
    <row r="450" spans="2:14">
      <c r="B450" t="str">
        <f>INDEX(Table12[Site Name],MATCH('2024'!C450,Table12[Site ID],0),1)</f>
        <v>The Point (B)</v>
      </c>
      <c r="C450" s="297" t="s">
        <v>159</v>
      </c>
      <c r="D450" t="str">
        <f>Table13[[#This Row],[Site ID]]&amp;"-"&amp;Table13[[#This Row],[Site Name]]</f>
        <v>TP(B)-The Point (B)</v>
      </c>
      <c r="E450" s="298" t="s">
        <v>1192</v>
      </c>
      <c r="F450" t="s">
        <v>449</v>
      </c>
      <c r="G450" s="299">
        <v>45504</v>
      </c>
      <c r="H450" s="299">
        <v>45539</v>
      </c>
      <c r="I450" s="18">
        <v>842.10000000003492</v>
      </c>
      <c r="J450" s="18">
        <v>15.358579741122744</v>
      </c>
      <c r="K450" s="18">
        <v>8.0159601989158382</v>
      </c>
      <c r="L450" s="18">
        <v>0.94</v>
      </c>
      <c r="N450" s="273">
        <f>INDEX(Table12[],MATCH(Table11[[#This Row],[Site ID]],Table12[[#Data],[Site ID]],0),MATCH(Table11[[#Headers],[Area]],Table12[#Headers],0))</f>
        <v>6</v>
      </c>
    </row>
    <row r="451" spans="2:14">
      <c r="B451" t="str">
        <f>INDEX(Table12[Site Name],MATCH('2024'!C451,Table12[Site ID],0),1)</f>
        <v>The Point (C)</v>
      </c>
      <c r="C451" s="297" t="s">
        <v>162</v>
      </c>
      <c r="D451" t="str">
        <f>Table13[[#This Row],[Site ID]]&amp;"-"&amp;Table13[[#This Row],[Site Name]]</f>
        <v>TP(C)-The Point (C)</v>
      </c>
      <c r="E451" s="298" t="s">
        <v>1193</v>
      </c>
      <c r="F451" t="s">
        <v>449</v>
      </c>
      <c r="G451" s="299">
        <v>45504</v>
      </c>
      <c r="H451" s="299">
        <v>45539</v>
      </c>
      <c r="I451" s="18">
        <v>842.10000000003492</v>
      </c>
      <c r="J451" s="18">
        <v>15.342240826504529</v>
      </c>
      <c r="K451" s="18">
        <v>8.0074325816829486</v>
      </c>
      <c r="L451" s="18">
        <v>0.93899999999999995</v>
      </c>
      <c r="N451" s="273">
        <f>INDEX(Table12[],MATCH(Table11[[#This Row],[Site ID]],Table12[[#Data],[Site ID]],0),MATCH(Table11[[#Headers],[Area]],Table12[#Headers],0))</f>
        <v>6</v>
      </c>
    </row>
    <row r="452" spans="2:14">
      <c r="B452" t="str">
        <f>INDEX(Table12[Site Name],MATCH('2024'!C452,Table12[Site ID],0),1)</f>
        <v>leigh road/Pluto Road</v>
      </c>
      <c r="C452" s="297" t="s">
        <v>124</v>
      </c>
      <c r="D452" t="str">
        <f>Table13[[#This Row],[Site ID]]&amp;"-"&amp;Table13[[#This Row],[Site Name]]</f>
        <v>LRPR-leigh road/Pluto Road</v>
      </c>
      <c r="E452" s="298" t="s">
        <v>1194</v>
      </c>
      <c r="F452" t="s">
        <v>449</v>
      </c>
      <c r="G452" s="299">
        <v>45504</v>
      </c>
      <c r="H452" s="299">
        <v>45539</v>
      </c>
      <c r="I452" s="18">
        <v>842.1166666665813</v>
      </c>
      <c r="J452" s="18">
        <v>18.413592336772307</v>
      </c>
      <c r="K452" s="18">
        <v>9.6104344137642528</v>
      </c>
      <c r="L452" s="18">
        <v>1.127</v>
      </c>
      <c r="N452" s="273">
        <f>INDEX(Table12[],MATCH(Table11[[#This Row],[Site ID]],Table12[[#Data],[Site ID]],0),MATCH(Table11[[#Headers],[Area]],Table12[#Headers],0))</f>
        <v>6</v>
      </c>
    </row>
    <row r="453" spans="2:14">
      <c r="B453" t="str">
        <f>INDEX(Table12[Site Name],MATCH('2024'!C453,Table12[Site ID],0),1)</f>
        <v>Oxburgh Close</v>
      </c>
      <c r="C453" s="297" t="s">
        <v>143</v>
      </c>
      <c r="D453" t="str">
        <f>Table13[[#This Row],[Site ID]]&amp;"-"&amp;Table13[[#This Row],[Site Name]]</f>
        <v>OX-Oxburgh Close</v>
      </c>
      <c r="E453" s="298" t="s">
        <v>1195</v>
      </c>
      <c r="F453" t="s">
        <v>449</v>
      </c>
      <c r="G453" s="299">
        <v>45504</v>
      </c>
      <c r="H453" s="299">
        <v>45539</v>
      </c>
      <c r="I453" s="18">
        <v>842.13333333330229</v>
      </c>
      <c r="J453" s="18">
        <v>12.090318239392467</v>
      </c>
      <c r="K453" s="18">
        <v>6.3101869725430415</v>
      </c>
      <c r="L453" s="18">
        <v>0.74</v>
      </c>
      <c r="N453" s="273">
        <f>INDEX(Table12[],MATCH(Table11[[#This Row],[Site ID]],Table12[[#Data],[Site ID]],0),MATCH(Table11[[#Headers],[Area]],Table12[#Headers],0))</f>
        <v>6</v>
      </c>
    </row>
    <row r="454" spans="2:14">
      <c r="B454" t="str">
        <f>INDEX(Table12[Site Name],MATCH('2024'!C454,Table12[Site ID],0),1)</f>
        <v>Hadleigh Gardens</v>
      </c>
      <c r="C454" s="297" t="s">
        <v>95</v>
      </c>
      <c r="D454" t="str">
        <f>Table13[[#This Row],[Site ID]]&amp;"-"&amp;Table13[[#This Row],[Site Name]]</f>
        <v>HG-Hadleigh Gardens</v>
      </c>
      <c r="E454" s="298" t="s">
        <v>1196</v>
      </c>
      <c r="F454" t="s">
        <v>449</v>
      </c>
      <c r="G454" s="299">
        <v>45504</v>
      </c>
      <c r="H454" s="299">
        <v>45539</v>
      </c>
      <c r="I454" s="18">
        <v>842.1166666665813</v>
      </c>
      <c r="J454" s="18">
        <v>10.587407128862869</v>
      </c>
      <c r="K454" s="18">
        <v>5.5257866017029595</v>
      </c>
      <c r="L454" s="18">
        <v>0.64800000000000002</v>
      </c>
      <c r="N454" s="273">
        <f>INDEX(Table12[],MATCH(Table11[[#This Row],[Site ID]],Table12[[#Data],[Site ID]],0),MATCH(Table11[[#Headers],[Area]],Table12[#Headers],0))</f>
        <v>6</v>
      </c>
    </row>
    <row r="455" spans="2:14">
      <c r="B455" t="str">
        <f>INDEX(Table12[Site Name],MATCH('2024'!C455,Table12[Site ID],0),1)</f>
        <v>Woodside Avenue</v>
      </c>
      <c r="C455" s="297" t="s">
        <v>175</v>
      </c>
      <c r="D455" t="str">
        <f>Table13[[#This Row],[Site ID]]&amp;"-"&amp;Table13[[#This Row],[Site Name]]</f>
        <v>WA-Woodside Avenue</v>
      </c>
      <c r="E455" s="298" t="s">
        <v>1197</v>
      </c>
      <c r="F455" t="s">
        <v>449</v>
      </c>
      <c r="G455" s="299">
        <v>45504</v>
      </c>
      <c r="H455" s="299">
        <v>45539</v>
      </c>
      <c r="I455" s="18">
        <v>842.21666666673264</v>
      </c>
      <c r="J455" s="18">
        <v>14.425263095401874</v>
      </c>
      <c r="K455" s="18">
        <v>7.5288429516711242</v>
      </c>
      <c r="L455" s="18">
        <v>0.88300000000000001</v>
      </c>
      <c r="N455" s="273">
        <f>INDEX(Table12[],MATCH(Table11[[#This Row],[Site ID]],Table12[[#Data],[Site ID]],0),MATCH(Table11[[#Headers],[Area]],Table12[#Headers],0))</f>
        <v>6</v>
      </c>
    </row>
    <row r="456" spans="2:14">
      <c r="B456" t="str">
        <f>INDEX(Table12[Site Name],MATCH('2024'!C456,Table12[Site ID],0),1)</f>
        <v>Belmont Road</v>
      </c>
      <c r="C456" s="297" t="s">
        <v>42</v>
      </c>
      <c r="D456" t="str">
        <f>Table13[[#This Row],[Site ID]]&amp;"-"&amp;Table13[[#This Row],[Site Name]]</f>
        <v>BEL-Belmont Road</v>
      </c>
      <c r="E456" s="298" t="s">
        <v>1198</v>
      </c>
      <c r="F456" t="s">
        <v>449</v>
      </c>
      <c r="G456" s="299">
        <v>45504</v>
      </c>
      <c r="H456" s="299">
        <v>45539</v>
      </c>
      <c r="I456" s="18">
        <v>842.15000000002328</v>
      </c>
      <c r="J456" s="300"/>
      <c r="K456" s="300">
        <v>0.11085244212267305</v>
      </c>
      <c r="L456" s="301">
        <v>1.2999999999999999E-2</v>
      </c>
      <c r="M456" t="s">
        <v>1199</v>
      </c>
      <c r="N456" s="273">
        <f>INDEX(Table12[],MATCH(Table11[[#This Row],[Site ID]],Table12[[#Data],[Site ID]],0),MATCH(Table11[[#Headers],[Area]],Table12[#Headers],0))</f>
        <v>6</v>
      </c>
    </row>
    <row r="457" spans="2:14">
      <c r="B457" t="str">
        <f>INDEX(Table12[Site Name],MATCH('2024'!C457,Table12[Site ID],0),1)</f>
        <v>Leigh Road/J13</v>
      </c>
      <c r="C457" s="297" t="s">
        <v>120</v>
      </c>
      <c r="D457" t="str">
        <f>Table13[[#This Row],[Site ID]]&amp;"-"&amp;Table13[[#This Row],[Site Name]]</f>
        <v>LR13-Leigh Road/J13</v>
      </c>
      <c r="E457" s="298" t="s">
        <v>1200</v>
      </c>
      <c r="F457" t="s">
        <v>449</v>
      </c>
      <c r="G457" s="299">
        <v>45504</v>
      </c>
      <c r="H457" s="299">
        <v>45539</v>
      </c>
      <c r="I457" s="18">
        <v>842.13333333330229</v>
      </c>
      <c r="J457" s="18">
        <v>28.918734167195492</v>
      </c>
      <c r="K457" s="18">
        <v>15.093285055947543</v>
      </c>
      <c r="L457" s="18">
        <v>1.77</v>
      </c>
      <c r="N457" s="273">
        <f>INDEX(Table12[],MATCH(Table11[[#This Row],[Site ID]],Table12[[#Data],[Site ID]],0),MATCH(Table11[[#Headers],[Area]],Table12[#Headers],0))</f>
        <v>6</v>
      </c>
    </row>
    <row r="458" spans="2:14">
      <c r="B458" t="str">
        <f>INDEX(Table12[Site Name],MATCH('2024'!C458,Table12[Site ID],0),1)</f>
        <v>Steele Close (A)</v>
      </c>
      <c r="C458" s="297" t="s">
        <v>167</v>
      </c>
      <c r="D458" t="str">
        <f>Table13[[#This Row],[Site ID]]&amp;"-"&amp;Table13[[#This Row],[Site Name]]</f>
        <v>SC(A)-Steele Close (A)</v>
      </c>
      <c r="E458" s="298" t="s">
        <v>1201</v>
      </c>
      <c r="F458" t="s">
        <v>449</v>
      </c>
      <c r="G458" s="299">
        <v>45504</v>
      </c>
      <c r="H458" s="299">
        <v>45539</v>
      </c>
      <c r="I458" s="18">
        <v>842.15000000002328</v>
      </c>
      <c r="J458" s="18">
        <v>14.573446535652391</v>
      </c>
      <c r="K458" s="18">
        <v>7.6061829518018742</v>
      </c>
      <c r="L458" s="18">
        <v>0.89200000000000002</v>
      </c>
      <c r="N458" s="273">
        <f>INDEX(Table12[],MATCH(Table11[[#This Row],[Site ID]],Table12[[#Data],[Site ID]],0),MATCH(Table11[[#Headers],[Area]],Table12[#Headers],0))</f>
        <v>7</v>
      </c>
    </row>
    <row r="459" spans="2:14">
      <c r="B459" t="str">
        <f>INDEX(Table12[Site Name],MATCH('2024'!C459,Table12[Site ID],0),1)</f>
        <v>Steele Close (B)</v>
      </c>
      <c r="C459" s="297" t="s">
        <v>170</v>
      </c>
      <c r="D459" t="str">
        <f>Table13[[#This Row],[Site ID]]&amp;"-"&amp;Table13[[#This Row],[Site Name]]</f>
        <v>SC(B)-Steele Close (B)</v>
      </c>
      <c r="E459" s="298" t="s">
        <v>1202</v>
      </c>
      <c r="F459" t="s">
        <v>449</v>
      </c>
      <c r="G459" s="299">
        <v>45504</v>
      </c>
      <c r="H459" s="299">
        <v>45539</v>
      </c>
      <c r="I459" s="18">
        <v>842.15000000002328</v>
      </c>
      <c r="J459" s="18">
        <v>14.508094757465608</v>
      </c>
      <c r="K459" s="18">
        <v>7.5720745080718208</v>
      </c>
      <c r="L459" s="18">
        <v>0.88800000000000001</v>
      </c>
      <c r="N459" s="273">
        <f>INDEX(Table12[],MATCH(Table11[[#This Row],[Site ID]],Table12[[#Data],[Site ID]],0),MATCH(Table11[[#Headers],[Area]],Table12[#Headers],0))</f>
        <v>7</v>
      </c>
    </row>
    <row r="460" spans="2:14">
      <c r="B460" t="str">
        <f>INDEX(Table12[Site Name],MATCH('2024'!C460,Table12[Site ID],0),1)</f>
        <v>Steele Close (C)</v>
      </c>
      <c r="C460" s="297" t="s">
        <v>173</v>
      </c>
      <c r="D460" t="str">
        <f>Table13[[#This Row],[Site ID]]&amp;"-"&amp;Table13[[#This Row],[Site Name]]</f>
        <v>SC(C)-Steele Close (C)</v>
      </c>
      <c r="E460" s="298" t="s">
        <v>1203</v>
      </c>
      <c r="F460" t="s">
        <v>449</v>
      </c>
      <c r="G460" s="299">
        <v>45504</v>
      </c>
      <c r="H460" s="299">
        <v>45539</v>
      </c>
      <c r="I460" s="18">
        <v>842.15000000002328</v>
      </c>
      <c r="J460" s="18">
        <v>14.524432702012303</v>
      </c>
      <c r="K460" s="18">
        <v>7.5806016190043337</v>
      </c>
      <c r="L460" s="18">
        <v>0.88900000000000001</v>
      </c>
      <c r="N460" s="273">
        <f>INDEX(Table12[],MATCH(Table11[[#This Row],[Site ID]],Table12[[#Data],[Site ID]],0),MATCH(Table11[[#Headers],[Area]],Table12[#Headers],0))</f>
        <v>8</v>
      </c>
    </row>
    <row r="461" spans="2:14">
      <c r="B461" t="str">
        <f>INDEX(Table12[Site Name],MATCH('2024'!C461,Table12[Site ID],0),1)</f>
        <v>Medina Close</v>
      </c>
      <c r="C461" s="297" t="s">
        <v>127</v>
      </c>
      <c r="D461" t="str">
        <f>Table13[[#This Row],[Site ID]]&amp;"-"&amp;Table13[[#This Row],[Site Name]]</f>
        <v>MC-Medina Close</v>
      </c>
      <c r="E461" s="298" t="s">
        <v>1204</v>
      </c>
      <c r="F461" t="s">
        <v>449</v>
      </c>
      <c r="G461" s="299">
        <v>45504</v>
      </c>
      <c r="H461" s="299">
        <v>45539</v>
      </c>
      <c r="I461" s="18">
        <v>842.23333333345363</v>
      </c>
      <c r="J461" s="18">
        <v>15.486838959905969</v>
      </c>
      <c r="K461" s="18">
        <v>8.0829013360678328</v>
      </c>
      <c r="L461" s="18">
        <v>0.94799999999999995</v>
      </c>
      <c r="N461" s="273">
        <f>INDEX(Table12[],MATCH(Table11[[#This Row],[Site ID]],Table12[[#Data],[Site ID]],0),MATCH(Table11[[#Headers],[Area]],Table12[#Headers],0))</f>
        <v>8</v>
      </c>
    </row>
    <row r="462" spans="2:14">
      <c r="B462" t="str">
        <f>INDEX(Table12[Site Name],MATCH('2024'!C462,Table12[Site ID],0),1)</f>
        <v>Porteous Crescent (A)</v>
      </c>
      <c r="C462" s="297" t="s">
        <v>154</v>
      </c>
      <c r="D462" t="str">
        <f>Table13[[#This Row],[Site ID]]&amp;"-"&amp;Table13[[#This Row],[Site Name]]</f>
        <v>PC(A)-Porteous Crescent (A)</v>
      </c>
      <c r="E462" s="298" t="s">
        <v>1205</v>
      </c>
      <c r="F462" t="s">
        <v>449</v>
      </c>
      <c r="G462" s="299">
        <v>45504</v>
      </c>
      <c r="H462" s="299">
        <v>45539</v>
      </c>
      <c r="I462" s="18">
        <v>842.36666666669771</v>
      </c>
      <c r="J462" s="18">
        <v>12.919990107237069</v>
      </c>
      <c r="K462" s="18">
        <v>6.7432098680778028</v>
      </c>
      <c r="L462" s="18">
        <v>0.79100000000000004</v>
      </c>
      <c r="N462" s="273">
        <f>INDEX(Table12[],MATCH(Table11[[#This Row],[Site ID]],Table12[[#Data],[Site ID]],0),MATCH(Table11[[#Headers],[Area]],Table12[#Headers],0))</f>
        <v>8</v>
      </c>
    </row>
    <row r="463" spans="2:14">
      <c r="B463" t="str">
        <f>INDEX(Table12[Site Name],MATCH('2024'!C463,Table12[Site ID],0),1)</f>
        <v>Nuffield Hospital</v>
      </c>
      <c r="C463" s="297" t="s">
        <v>133</v>
      </c>
      <c r="D463" t="str">
        <f>Table13[[#This Row],[Site ID]]&amp;"-"&amp;Table13[[#This Row],[Site Name]]</f>
        <v>NH-Nuffield Hospital</v>
      </c>
      <c r="E463" s="298" t="s">
        <v>1206</v>
      </c>
      <c r="F463" t="s">
        <v>449</v>
      </c>
      <c r="G463" s="299">
        <v>45504</v>
      </c>
      <c r="H463" s="299">
        <v>45539</v>
      </c>
      <c r="I463" s="18">
        <v>842.25</v>
      </c>
      <c r="J463" s="18">
        <v>15.323172454734342</v>
      </c>
      <c r="K463" s="18">
        <v>7.997480404349866</v>
      </c>
      <c r="L463" s="18">
        <v>0.93799999999999994</v>
      </c>
      <c r="N463" s="273">
        <f>INDEX(Table12[],MATCH(Table11[[#This Row],[Site ID]],Table12[[#Data],[Site ID]],0),MATCH(Table11[[#Headers],[Area]],Table12[#Headers],0))</f>
        <v>1</v>
      </c>
    </row>
    <row r="464" spans="2:14">
      <c r="B464" t="str">
        <f>INDEX(Table12[Site Name],MATCH('2024'!C464,Table12[Site ID],0),1)</f>
        <v>Ashdown Road</v>
      </c>
      <c r="C464" s="297" t="s">
        <v>30</v>
      </c>
      <c r="D464" t="str">
        <f>Table13[[#This Row],[Site ID]]&amp;"-"&amp;Table13[[#This Row],[Site Name]]</f>
        <v>AR-Ashdown Road</v>
      </c>
      <c r="E464" s="298" t="s">
        <v>1207</v>
      </c>
      <c r="F464" t="s">
        <v>449</v>
      </c>
      <c r="G464" s="299">
        <v>45504</v>
      </c>
      <c r="H464" s="299">
        <v>45539</v>
      </c>
      <c r="I464" s="18">
        <v>842.25</v>
      </c>
      <c r="J464" s="18">
        <v>5.2765295339863467</v>
      </c>
      <c r="K464" s="18">
        <v>2.7539298194083228</v>
      </c>
      <c r="L464" s="18">
        <v>0.32300000000000001</v>
      </c>
      <c r="N464" s="273">
        <f>INDEX(Table12[],MATCH(Table11[[#This Row],[Site ID]],Table12[[#Data],[Site ID]],0),MATCH(Table11[[#Headers],[Area]],Table12[#Headers],0))</f>
        <v>1</v>
      </c>
    </row>
    <row r="465" spans="2:14">
      <c r="B465" t="str">
        <f>INDEX(Table12[Site Name],MATCH('2024'!C465,Table12[Site ID],0),1)</f>
        <v>Chestnut Close</v>
      </c>
      <c r="C465" s="297" t="s">
        <v>60</v>
      </c>
      <c r="D465" t="str">
        <f>Table13[[#This Row],[Site ID]]&amp;"-"&amp;Table13[[#This Row],[Site Name]]</f>
        <v>CC-Chestnut Close</v>
      </c>
      <c r="E465" s="298" t="s">
        <v>1208</v>
      </c>
      <c r="F465" t="s">
        <v>449</v>
      </c>
      <c r="G465" s="299">
        <v>45504</v>
      </c>
      <c r="H465" s="299">
        <v>45539</v>
      </c>
      <c r="I465" s="18">
        <v>842.29999999998836</v>
      </c>
      <c r="J465" s="18">
        <v>20.320783568799996</v>
      </c>
      <c r="K465" s="18">
        <v>10.605836935699372</v>
      </c>
      <c r="L465" s="18">
        <v>1.244</v>
      </c>
      <c r="N465" s="273">
        <f>INDEX(Table12[],MATCH(Table11[[#This Row],[Site ID]],Table12[[#Data],[Site ID]],0),MATCH(Table11[[#Headers],[Area]],Table12[#Headers],0))</f>
        <v>1</v>
      </c>
    </row>
    <row r="466" spans="2:14">
      <c r="B466" t="str">
        <f>INDEX(Table12[Site Name],MATCH('2024'!C466,Table12[Site ID],0),1)</f>
        <v>Sparrow Square</v>
      </c>
      <c r="C466" s="297" t="s">
        <v>188</v>
      </c>
      <c r="D466" t="str">
        <f>Table13[[#This Row],[Site ID]]&amp;"-"&amp;Table13[[#This Row],[Site Name]]</f>
        <v>SSQ-Sparrow Square</v>
      </c>
      <c r="E466" s="298" t="s">
        <v>1209</v>
      </c>
      <c r="F466" t="s">
        <v>449</v>
      </c>
      <c r="G466" s="299">
        <v>45504</v>
      </c>
      <c r="H466" s="299">
        <v>45539</v>
      </c>
      <c r="I466" s="18">
        <v>842.34999999997672</v>
      </c>
      <c r="J466" s="18">
        <v>14.471981955244658</v>
      </c>
      <c r="K466" s="18">
        <v>7.5532264902112001</v>
      </c>
      <c r="L466" s="18">
        <v>0.88600000000000001</v>
      </c>
      <c r="N466" s="273">
        <f>INDEX(Table12[],MATCH(Table11[[#This Row],[Site ID]],Table12[[#Data],[Site ID]],0),MATCH(Table11[[#Headers],[Area]],Table12[#Headers],0))</f>
        <v>1</v>
      </c>
    </row>
    <row r="467" spans="2:14">
      <c r="B467" t="str">
        <f>INDEX(Table12[Site Name],MATCH('2024'!C467,Table12[Site ID],0),1)</f>
        <v>Dove Dale</v>
      </c>
      <c r="C467" s="297" t="s">
        <v>76</v>
      </c>
      <c r="D467" t="str">
        <f>Table13[[#This Row],[Site ID]]&amp;"-"&amp;Table13[[#This Row],[Site Name]]</f>
        <v>DD (A)-Dove Dale</v>
      </c>
      <c r="E467" s="298" t="s">
        <v>1210</v>
      </c>
      <c r="F467" t="s">
        <v>449</v>
      </c>
      <c r="G467" s="299">
        <v>45504</v>
      </c>
      <c r="H467" s="299">
        <v>45539</v>
      </c>
      <c r="I467" s="18">
        <v>842.46666666667443</v>
      </c>
      <c r="J467" s="18">
        <v>16.887084751127485</v>
      </c>
      <c r="K467" s="18">
        <v>8.813718554868208</v>
      </c>
      <c r="L467" s="18">
        <v>1.034</v>
      </c>
      <c r="N467" s="273">
        <f>INDEX(Table12[],MATCH(Table11[[#This Row],[Site ID]],Table12[[#Data],[Site ID]],0),MATCH(Table11[[#Headers],[Area]],Table12[#Headers],0))</f>
        <v>1</v>
      </c>
    </row>
    <row r="468" spans="2:14">
      <c r="B468" t="str">
        <f>INDEX(Table12[Site Name],MATCH('2024'!C468,Table12[Site ID],0),1)</f>
        <v>Passfield Avenue</v>
      </c>
      <c r="C468" s="297" t="s">
        <v>146</v>
      </c>
      <c r="D468" t="str">
        <f>Table13[[#This Row],[Site ID]]&amp;"-"&amp;Table13[[#This Row],[Site Name]]</f>
        <v>PA-Passfield Avenue</v>
      </c>
      <c r="E468" s="298" t="s">
        <v>1211</v>
      </c>
      <c r="F468" t="s">
        <v>449</v>
      </c>
      <c r="G468" s="299">
        <v>45504</v>
      </c>
      <c r="H468" s="299">
        <v>45539</v>
      </c>
      <c r="I468" s="18">
        <v>842.23333333327901</v>
      </c>
      <c r="J468" s="18">
        <v>16.565036609016779</v>
      </c>
      <c r="K468" s="18">
        <v>8.6456349733908038</v>
      </c>
      <c r="L468" s="18">
        <v>1.014</v>
      </c>
      <c r="N468" s="273">
        <f>INDEX(Table12[],MATCH(Table11[[#This Row],[Site ID]],Table12[[#Data],[Site ID]],0),MATCH(Table11[[#Headers],[Area]],Table12[#Headers],0))</f>
        <v>1</v>
      </c>
    </row>
    <row r="469" spans="2:14">
      <c r="B469" t="str">
        <f>INDEX(Table12[Site Name],MATCH('2024'!C469,Table12[Site ID],0),1)</f>
        <v>Mill Hill</v>
      </c>
      <c r="C469" s="135" t="s">
        <v>777</v>
      </c>
      <c r="D469" t="str">
        <f>Table13[[#This Row],[Site ID]]&amp;"-"&amp;Table13[[#This Row],[Site Name]]</f>
        <v>MH-Mill Hill</v>
      </c>
      <c r="E469" s="93" t="s">
        <v>1212</v>
      </c>
      <c r="F469" t="s">
        <v>450</v>
      </c>
      <c r="G469" s="109">
        <v>45539</v>
      </c>
      <c r="H469" s="109">
        <v>45567</v>
      </c>
      <c r="I469" s="9">
        <v>672.25000000011642</v>
      </c>
      <c r="J469" s="9">
        <v>41.282116772027059</v>
      </c>
      <c r="K469" s="9">
        <v>21.545989964523518</v>
      </c>
      <c r="L469" s="9">
        <v>2.0169999999999999</v>
      </c>
      <c r="N469" s="273">
        <f>INDEX(Table12[],MATCH(Table11[[#This Row],[Site ID]],Table12[[#Data],[Site ID]],0),MATCH(Table11[[#Headers],[Area]],Table12[#Headers],0))</f>
        <v>2</v>
      </c>
    </row>
    <row r="470" spans="2:14">
      <c r="B470" t="str">
        <f>INDEX(Table12[Site Name],MATCH('2024'!C470,Table12[Site ID],0),1)</f>
        <v>High Street Botley</v>
      </c>
      <c r="C470" s="135" t="s">
        <v>13</v>
      </c>
      <c r="D470" t="str">
        <f>Table13[[#This Row],[Site ID]]&amp;"-"&amp;Table13[[#This Row],[Site Name]]</f>
        <v>HSB-High Street Botley</v>
      </c>
      <c r="E470" s="93" t="s">
        <v>1213</v>
      </c>
      <c r="F470" t="s">
        <v>450</v>
      </c>
      <c r="G470" s="109">
        <v>45539</v>
      </c>
      <c r="H470" s="109">
        <v>45567</v>
      </c>
      <c r="I470" s="9">
        <v>671.93333333329065</v>
      </c>
      <c r="J470" s="9">
        <v>27.152149022722234</v>
      </c>
      <c r="K470" s="9">
        <v>14.171267757161917</v>
      </c>
      <c r="L470" s="9">
        <v>1.3260000000000001</v>
      </c>
      <c r="N470" s="273">
        <f>INDEX(Table12[],MATCH(Table11[[#This Row],[Site ID]],Table12[[#Data],[Site ID]],0),MATCH(Table11[[#Headers],[Area]],Table12[#Headers],0))</f>
        <v>2</v>
      </c>
    </row>
    <row r="471" spans="2:14">
      <c r="B471" t="str">
        <f>INDEX(Table12[Site Name],MATCH('2024'!C471,Table12[Site ID],0),1)</f>
        <v>High Street Botley 2 (A)</v>
      </c>
      <c r="C471" s="135" t="s">
        <v>24</v>
      </c>
      <c r="D471" t="str">
        <f>Table13[[#This Row],[Site ID]]&amp;"-"&amp;Table13[[#This Row],[Site Name]]</f>
        <v>HSB2A-High Street Botley 2 (A)</v>
      </c>
      <c r="E471" s="93" t="s">
        <v>1214</v>
      </c>
      <c r="F471" t="s">
        <v>450</v>
      </c>
      <c r="G471" s="109">
        <v>45539</v>
      </c>
      <c r="H471" s="109">
        <v>45567</v>
      </c>
      <c r="I471" s="9">
        <v>671.90000000002328</v>
      </c>
      <c r="J471" s="9">
        <v>23.69275636255313</v>
      </c>
      <c r="K471" s="9">
        <v>12.365739228889943</v>
      </c>
      <c r="L471" s="9">
        <v>1.157</v>
      </c>
      <c r="N471" s="273">
        <f>INDEX(Table12[],MATCH(Table11[[#This Row],[Site ID]],Table12[[#Data],[Site ID]],0),MATCH(Table11[[#Headers],[Area]],Table12[#Headers],0))</f>
        <v>2</v>
      </c>
    </row>
    <row r="472" spans="2:14">
      <c r="B472" t="str">
        <f>INDEX(Table12[Site Name],MATCH('2024'!C472,Table12[Site ID],0),1)</f>
        <v>Kings Copse Avenue</v>
      </c>
      <c r="C472" s="135" t="s">
        <v>28</v>
      </c>
      <c r="D472" t="str">
        <f>Table13[[#This Row],[Site ID]]&amp;"-"&amp;Table13[[#This Row],[Site Name]]</f>
        <v>KCA-Kings Copse Avenue</v>
      </c>
      <c r="E472" s="93" t="s">
        <v>1215</v>
      </c>
      <c r="F472" t="s">
        <v>450</v>
      </c>
      <c r="G472" s="109">
        <v>45539</v>
      </c>
      <c r="H472" s="109">
        <v>45567</v>
      </c>
      <c r="I472" s="9">
        <v>671.90000000002328</v>
      </c>
      <c r="J472" s="9">
        <v>29.098882274146931</v>
      </c>
      <c r="K472" s="9">
        <v>15.187308076277104</v>
      </c>
      <c r="L472" s="9">
        <v>1.421</v>
      </c>
      <c r="N472" s="273">
        <f>INDEX(Table12[],MATCH(Table11[[#This Row],[Site ID]],Table12[[#Data],[Site ID]],0),MATCH(Table11[[#Headers],[Area]],Table12[#Headers],0))</f>
        <v>2</v>
      </c>
    </row>
    <row r="473" spans="2:14">
      <c r="B473" t="str">
        <f>INDEX(Table12[Site Name],MATCH('2024'!C473,Table12[Site ID],0),1)</f>
        <v>Grange Road</v>
      </c>
      <c r="C473" s="135" t="s">
        <v>32</v>
      </c>
      <c r="D473" t="str">
        <f>Table13[[#This Row],[Site ID]]&amp;"-"&amp;Table13[[#This Row],[Site Name]]</f>
        <v>GR-Grange Road</v>
      </c>
      <c r="E473" s="93" t="s">
        <v>1216</v>
      </c>
      <c r="F473" t="s">
        <v>450</v>
      </c>
      <c r="G473" s="109">
        <v>45539</v>
      </c>
      <c r="H473" s="109">
        <v>45567</v>
      </c>
      <c r="I473" s="9">
        <v>671.88333333330229</v>
      </c>
      <c r="J473" s="9">
        <v>22.771822489024448</v>
      </c>
      <c r="K473" s="9">
        <v>11.885084806380192</v>
      </c>
      <c r="L473" s="9">
        <v>1.1120000000000001</v>
      </c>
      <c r="N473" s="273">
        <f>INDEX(Table12[],MATCH(Table11[[#This Row],[Site ID]],Table12[[#Data],[Site ID]],0),MATCH(Table11[[#Headers],[Area]],Table12[#Headers],0))</f>
        <v>2</v>
      </c>
    </row>
    <row r="474" spans="2:14">
      <c r="B474" t="str">
        <f>INDEX(Table12[Site Name],MATCH('2024'!C474,Table12[Site ID],0),1)</f>
        <v>Pavilion Road</v>
      </c>
      <c r="C474" s="135" t="s">
        <v>36</v>
      </c>
      <c r="D474" t="str">
        <f>Table13[[#This Row],[Site ID]]&amp;"-"&amp;Table13[[#This Row],[Site Name]]</f>
        <v>PAV-Pavilion Road</v>
      </c>
      <c r="E474" s="93" t="s">
        <v>1217</v>
      </c>
      <c r="F474" t="s">
        <v>450</v>
      </c>
      <c r="G474" s="109">
        <v>45539</v>
      </c>
      <c r="H474" s="109">
        <v>45567</v>
      </c>
      <c r="I474" s="9">
        <v>671.88333333347691</v>
      </c>
      <c r="J474" s="9">
        <v>12.041215488797565</v>
      </c>
      <c r="K474" s="9">
        <v>6.2845592321490429</v>
      </c>
      <c r="L474" s="9">
        <v>0.58799999999999997</v>
      </c>
      <c r="N474" s="273">
        <f>INDEX(Table12[],MATCH(Table11[[#This Row],[Site ID]],Table12[[#Data],[Site ID]],0),MATCH(Table11[[#Headers],[Area]],Table12[#Headers],0))</f>
        <v>2</v>
      </c>
    </row>
    <row r="475" spans="2:14">
      <c r="B475" t="str">
        <f>INDEX(Table12[Site Name],MATCH('2024'!C475,Table12[Site ID],0),1)</f>
        <v>Upper Northam Close</v>
      </c>
      <c r="C475" s="135" t="s">
        <v>44</v>
      </c>
      <c r="D475" t="str">
        <f>Table13[[#This Row],[Site ID]]&amp;"-"&amp;Table13[[#This Row],[Site Name]]</f>
        <v>UNC-Upper Northam Close</v>
      </c>
      <c r="E475" s="93" t="s">
        <v>1218</v>
      </c>
      <c r="F475" t="s">
        <v>450</v>
      </c>
      <c r="G475" s="109">
        <v>45539</v>
      </c>
      <c r="H475" s="109">
        <v>45567</v>
      </c>
      <c r="I475" s="9">
        <v>671.85000000003492</v>
      </c>
      <c r="J475" s="9">
        <v>15.400413782837632</v>
      </c>
      <c r="K475" s="9">
        <v>8.0377942499152564</v>
      </c>
      <c r="L475" s="9">
        <v>0.752</v>
      </c>
      <c r="N475" s="273">
        <f>INDEX(Table12[],MATCH(Table11[[#This Row],[Site ID]],Table12[[#Data],[Site ID]],0),MATCH(Table11[[#Headers],[Area]],Table12[#Headers],0))</f>
        <v>2</v>
      </c>
    </row>
    <row r="476" spans="2:14">
      <c r="B476" t="str">
        <f>INDEX(Table12[Site Name],MATCH('2024'!C476,Table12[Site ID],0),1)</f>
        <v>Bridge Road</v>
      </c>
      <c r="C476" s="135" t="s">
        <v>34</v>
      </c>
      <c r="D476" t="str">
        <f>Table13[[#This Row],[Site ID]]&amp;"-"&amp;Table13[[#This Row],[Site Name]]</f>
        <v>BDG-Bridge Road</v>
      </c>
      <c r="E476" s="93" t="s">
        <v>1219</v>
      </c>
      <c r="F476" t="s">
        <v>450</v>
      </c>
      <c r="G476" s="109">
        <v>45539</v>
      </c>
      <c r="H476" s="109">
        <v>45567</v>
      </c>
      <c r="I476" s="9">
        <v>671.83333333331393</v>
      </c>
      <c r="J476" s="9">
        <v>18.554682212850945</v>
      </c>
      <c r="K476" s="9">
        <v>9.6840721361435005</v>
      </c>
      <c r="L476" s="9">
        <v>0.90600000000000003</v>
      </c>
      <c r="N476" s="273">
        <f>INDEX(Table12[],MATCH(Table11[[#This Row],[Site ID]],Table12[[#Data],[Site ID]],0),MATCH(Table11[[#Headers],[Area]],Table12[#Headers],0))</f>
        <v>2</v>
      </c>
    </row>
    <row r="477" spans="2:14">
      <c r="B477" t="str">
        <f>INDEX(Table12[Site Name],MATCH('2024'!C477,Table12[Site ID],0),1)</f>
        <v>Bridge Road 2</v>
      </c>
      <c r="C477" s="135" t="s">
        <v>38</v>
      </c>
      <c r="D477" t="str">
        <f>Table13[[#This Row],[Site ID]]&amp;"-"&amp;Table13[[#This Row],[Site Name]]</f>
        <v>BDG2-Bridge Road 2</v>
      </c>
      <c r="E477" s="93" t="s">
        <v>1220</v>
      </c>
      <c r="F477" t="s">
        <v>450</v>
      </c>
      <c r="G477" s="109">
        <v>45539</v>
      </c>
      <c r="H477" s="109">
        <v>45567</v>
      </c>
      <c r="I477" s="9">
        <v>671.85000000003492</v>
      </c>
      <c r="J477" s="9">
        <v>36.698858376123717</v>
      </c>
      <c r="K477" s="9">
        <v>19.153892680649122</v>
      </c>
      <c r="L477" s="9">
        <v>1.792</v>
      </c>
      <c r="N477" s="273">
        <f>INDEX(Table12[],MATCH(Table11[[#This Row],[Site ID]],Table12[[#Data],[Site ID]],0),MATCH(Table11[[#Headers],[Area]],Table12[#Headers],0))</f>
        <v>2</v>
      </c>
    </row>
    <row r="478" spans="2:14">
      <c r="B478" t="str">
        <f>INDEX(Table12[Site Name],MATCH('2024'!C478,Table12[Site ID],0),1)</f>
        <v>Oakhill 2 (Bridge)</v>
      </c>
      <c r="C478" s="135" t="s">
        <v>54</v>
      </c>
      <c r="D478" t="str">
        <f>Table13[[#This Row],[Site ID]]&amp;"-"&amp;Table13[[#This Row],[Site Name]]</f>
        <v>OH2-Oakhill 2 (Bridge)</v>
      </c>
      <c r="E478" s="93" t="s">
        <v>1221</v>
      </c>
      <c r="F478" t="s">
        <v>450</v>
      </c>
      <c r="G478" s="109">
        <v>45539</v>
      </c>
      <c r="H478" s="109">
        <v>45567</v>
      </c>
      <c r="I478" s="9">
        <v>671.8499999998603</v>
      </c>
      <c r="J478" s="9">
        <v>41.716280419745218</v>
      </c>
      <c r="K478" s="9">
        <v>21.772588945587277</v>
      </c>
      <c r="L478" s="9">
        <v>2.0369999999999999</v>
      </c>
      <c r="N478" s="273">
        <f>INDEX(Table12[],MATCH(Table11[[#This Row],[Site ID]],Table12[[#Data],[Site ID]],0),MATCH(Table11[[#Headers],[Area]],Table12[#Headers],0))</f>
        <v>2</v>
      </c>
    </row>
    <row r="479" spans="2:14">
      <c r="B479" t="str">
        <f>INDEX(Table12[Site Name],MATCH('2024'!C479,Table12[Site ID],0),1)</f>
        <v>Oakhill (Prov)</v>
      </c>
      <c r="C479" s="135" t="s">
        <v>58</v>
      </c>
      <c r="D479" t="str">
        <f>Table13[[#This Row],[Site ID]]&amp;"-"&amp;Table13[[#This Row],[Site Name]]</f>
        <v>OH-Oakhill (Prov)</v>
      </c>
      <c r="E479" s="93" t="s">
        <v>1222</v>
      </c>
      <c r="F479" t="s">
        <v>450</v>
      </c>
      <c r="G479" s="109">
        <v>45539</v>
      </c>
      <c r="H479" s="109">
        <v>45567</v>
      </c>
      <c r="I479" s="9">
        <v>671.86666666675592</v>
      </c>
      <c r="J479" s="9">
        <v>21.91227922206496</v>
      </c>
      <c r="K479" s="9">
        <v>11.43647141026355</v>
      </c>
      <c r="L479" s="9">
        <v>1.07</v>
      </c>
      <c r="M479" t="s">
        <v>1223</v>
      </c>
      <c r="N479" s="273">
        <f>INDEX(Table12[],MATCH(Table11[[#This Row],[Site ID]],Table12[[#Data],[Site ID]],0),MATCH(Table11[[#Headers],[Area]],Table12[#Headers],0))</f>
        <v>2</v>
      </c>
    </row>
    <row r="480" spans="2:14">
      <c r="B480" t="str">
        <f>INDEX(Table12[Site Name],MATCH('2024'!C480,Table12[Site ID],0),1)</f>
        <v>Providence Hill 2</v>
      </c>
      <c r="C480" s="135" t="s">
        <v>62</v>
      </c>
      <c r="D480" t="str">
        <f>Table13[[#This Row],[Site ID]]&amp;"-"&amp;Table13[[#This Row],[Site Name]]</f>
        <v>PH2-Providence Hill 2</v>
      </c>
      <c r="E480" s="93" t="s">
        <v>1224</v>
      </c>
      <c r="F480" t="s">
        <v>450</v>
      </c>
      <c r="G480" s="109">
        <v>45539</v>
      </c>
      <c r="H480" s="109">
        <v>45567</v>
      </c>
      <c r="I480" s="9">
        <v>671.83333333331393</v>
      </c>
      <c r="J480" s="9">
        <v>33.750680228232177</v>
      </c>
      <c r="K480" s="9">
        <v>17.61517757214623</v>
      </c>
      <c r="L480" s="9">
        <v>1.6479999999999999</v>
      </c>
      <c r="N480" s="273">
        <f>INDEX(Table12[],MATCH(Table11[[#This Row],[Site ID]],Table12[[#Data],[Site ID]],0),MATCH(Table11[[#Headers],[Area]],Table12[#Headers],0))</f>
        <v>3</v>
      </c>
    </row>
    <row r="481" spans="2:14">
      <c r="B481" t="str">
        <f>INDEX(Table12[Site Name],MATCH('2024'!C481,Table12[Site ID],0),1)</f>
        <v>Providence Hill 1</v>
      </c>
      <c r="C481" s="135" t="s">
        <v>66</v>
      </c>
      <c r="D481" t="str">
        <f>Table13[[#This Row],[Site ID]]&amp;"-"&amp;Table13[[#This Row],[Site Name]]</f>
        <v>PH1-Providence Hill 1</v>
      </c>
      <c r="E481" s="93" t="s">
        <v>1225</v>
      </c>
      <c r="F481" t="s">
        <v>450</v>
      </c>
      <c r="G481" s="109">
        <v>45539</v>
      </c>
      <c r="H481" s="109">
        <v>45567</v>
      </c>
      <c r="I481" s="9">
        <v>671.83333333331393</v>
      </c>
      <c r="J481" s="9">
        <v>25.558767551476798</v>
      </c>
      <c r="K481" s="9">
        <v>13.339649035217535</v>
      </c>
      <c r="L481" s="9">
        <v>1.248</v>
      </c>
      <c r="N481" s="273">
        <f>INDEX(Table12[],MATCH(Table11[[#This Row],[Site ID]],Table12[[#Data],[Site ID]],0),MATCH(Table11[[#Headers],[Area]],Table12[#Headers],0))</f>
        <v>3</v>
      </c>
    </row>
    <row r="482" spans="2:14">
      <c r="B482" t="str">
        <f>INDEX(Table12[Site Name],MATCH('2024'!C482,Table12[Site ID],0),1)</f>
        <v>Providence Hill 3</v>
      </c>
      <c r="C482" s="135" t="s">
        <v>70</v>
      </c>
      <c r="D482" t="str">
        <f>Table13[[#This Row],[Site ID]]&amp;"-"&amp;Table13[[#This Row],[Site Name]]</f>
        <v>PH3-Providence Hill 3</v>
      </c>
      <c r="E482" s="93" t="s">
        <v>1226</v>
      </c>
      <c r="F482" t="s">
        <v>450</v>
      </c>
      <c r="G482" s="109">
        <v>45539</v>
      </c>
      <c r="H482" s="109">
        <v>45567</v>
      </c>
      <c r="I482" s="9">
        <v>671.83333333331393</v>
      </c>
      <c r="J482" s="9">
        <v>22.200083354007091</v>
      </c>
      <c r="K482" s="9">
        <v>11.586682335076771</v>
      </c>
      <c r="L482" s="9">
        <v>1.0840000000000001</v>
      </c>
      <c r="N482" s="273">
        <f>INDEX(Table12[],MATCH(Table11[[#This Row],[Site ID]],Table12[[#Data],[Site ID]],0),MATCH(Table11[[#Headers],[Area]],Table12[#Headers],0))</f>
        <v>3</v>
      </c>
    </row>
    <row r="483" spans="2:14">
      <c r="B483" t="str">
        <f>INDEX(Table12[Site Name],MATCH('2024'!C483,Table12[Site ID],0),1)</f>
        <v>Hamble Lane 2 (Tesco)</v>
      </c>
      <c r="C483" s="135" t="s">
        <v>74</v>
      </c>
      <c r="D483" t="str">
        <f>Table13[[#This Row],[Site ID]]&amp;"-"&amp;Table13[[#This Row],[Site Name]]</f>
        <v>HL2-Hamble Lane 2 (Tesco)</v>
      </c>
      <c r="E483" s="93" t="s">
        <v>1227</v>
      </c>
      <c r="F483" t="s">
        <v>450</v>
      </c>
      <c r="G483" s="109">
        <v>45539</v>
      </c>
      <c r="H483" s="109">
        <v>45567</v>
      </c>
      <c r="I483" s="9">
        <v>671.75000000005821</v>
      </c>
      <c r="J483" s="9">
        <v>34.410301451429838</v>
      </c>
      <c r="K483" s="9">
        <v>17.95944752162309</v>
      </c>
      <c r="L483" s="9">
        <v>1.68</v>
      </c>
      <c r="N483" s="273">
        <f>INDEX(Table12[],MATCH(Table11[[#This Row],[Site ID]],Table12[[#Data],[Site ID]],0),MATCH(Table11[[#Headers],[Area]],Table12[#Headers],0))</f>
        <v>4</v>
      </c>
    </row>
    <row r="484" spans="2:14">
      <c r="B484" t="str">
        <f>INDEX(Table12[Site Name],MATCH('2024'!C484,Table12[Site ID],0),1)</f>
        <v>Hamble Lane (Woodlands)</v>
      </c>
      <c r="C484" s="135" t="s">
        <v>78</v>
      </c>
      <c r="D484" t="str">
        <f>Table13[[#This Row],[Site ID]]&amp;"-"&amp;Table13[[#This Row],[Site Name]]</f>
        <v>HL-Hamble Lane (Woodlands)</v>
      </c>
      <c r="E484" s="93" t="s">
        <v>1228</v>
      </c>
      <c r="F484" t="s">
        <v>450</v>
      </c>
      <c r="G484" s="109">
        <v>45539</v>
      </c>
      <c r="H484" s="109">
        <v>45567</v>
      </c>
      <c r="I484" s="9">
        <v>671.18333333346527</v>
      </c>
      <c r="J484" s="9">
        <v>24.128046981694247</v>
      </c>
      <c r="K484" s="9">
        <v>12.592926399631654</v>
      </c>
      <c r="L484" s="9">
        <v>1.177</v>
      </c>
      <c r="M484" t="s">
        <v>1229</v>
      </c>
      <c r="N484" s="273">
        <f>INDEX(Table12[],MATCH(Table11[[#This Row],[Site ID]],Table12[[#Data],[Site ID]],0),MATCH(Table11[[#Headers],[Area]],Table12[#Headers],0))</f>
        <v>4</v>
      </c>
    </row>
    <row r="485" spans="2:14">
      <c r="B485" t="str">
        <f>INDEX(Table12[Site Name],MATCH('2024'!C485,Table12[Site ID],0),1)</f>
        <v>Hamble Corner Fruit Farm</v>
      </c>
      <c r="C485" s="135" t="s">
        <v>82</v>
      </c>
      <c r="D485" t="str">
        <f>Table13[[#This Row],[Site ID]]&amp;"-"&amp;Table13[[#This Row],[Site Name]]</f>
        <v>HCF-Hamble Corner Fruit Farm</v>
      </c>
      <c r="E485" s="93" t="s">
        <v>1230</v>
      </c>
      <c r="F485" t="s">
        <v>450</v>
      </c>
      <c r="G485" s="109">
        <v>45539</v>
      </c>
      <c r="H485" s="109">
        <v>45567</v>
      </c>
      <c r="I485" s="9">
        <v>671.06666666676756</v>
      </c>
      <c r="J485" s="9">
        <v>24.870356149410132</v>
      </c>
      <c r="K485" s="9">
        <v>12.980352896351844</v>
      </c>
      <c r="L485" s="9">
        <v>1.2130000000000001</v>
      </c>
      <c r="N485" s="273">
        <f>INDEX(Table12[],MATCH(Table11[[#This Row],[Site ID]],Table12[[#Data],[Site ID]],0),MATCH(Table11[[#Headers],[Area]],Table12[#Headers],0))</f>
        <v>4</v>
      </c>
    </row>
    <row r="486" spans="2:14">
      <c r="B486" t="str">
        <f>INDEX(Table12[Site Name],MATCH('2024'!C486,Table12[Site ID],0),1)</f>
        <v>Hamble Primary School</v>
      </c>
      <c r="C486" s="135" t="s">
        <v>90</v>
      </c>
      <c r="D486" t="str">
        <f>Table13[[#This Row],[Site ID]]&amp;"-"&amp;Table13[[#This Row],[Site Name]]</f>
        <v>HPS-Hamble Primary School</v>
      </c>
      <c r="E486" s="93" t="s">
        <v>1231</v>
      </c>
      <c r="F486" t="s">
        <v>450</v>
      </c>
      <c r="G486" s="109">
        <v>45539</v>
      </c>
      <c r="H486" s="109">
        <v>45567</v>
      </c>
      <c r="I486" s="9">
        <v>671.08333333331393</v>
      </c>
      <c r="J486" s="9">
        <v>17.755312057618791</v>
      </c>
      <c r="K486" s="9">
        <v>9.266864330698743</v>
      </c>
      <c r="L486" s="9">
        <v>0.86599999999999999</v>
      </c>
      <c r="N486" s="273">
        <f>INDEX(Table12[],MATCH(Table11[[#This Row],[Site ID]],Table12[[#Data],[Site ID]],0),MATCH(Table11[[#Headers],[Area]],Table12[#Headers],0))</f>
        <v>5</v>
      </c>
    </row>
    <row r="487" spans="2:14">
      <c r="B487" t="str">
        <f>INDEX(Table12[Site Name],MATCH('2024'!C487,Table12[Site ID],0),1)</f>
        <v>Hound Parish Office</v>
      </c>
      <c r="C487" s="135" t="s">
        <v>93</v>
      </c>
      <c r="D487" t="str">
        <f>Table13[[#This Row],[Site ID]]&amp;"-"&amp;Table13[[#This Row],[Site Name]]</f>
        <v>HPO-Hound Parish Office</v>
      </c>
      <c r="E487" s="93" t="s">
        <v>1232</v>
      </c>
      <c r="F487" t="s">
        <v>450</v>
      </c>
      <c r="G487" s="109">
        <v>45539</v>
      </c>
      <c r="H487" s="109">
        <v>45567</v>
      </c>
      <c r="I487" s="9">
        <v>671.06666666659294</v>
      </c>
      <c r="J487" s="9">
        <v>12.875996423605628</v>
      </c>
      <c r="K487" s="9">
        <v>6.7202486553265279</v>
      </c>
      <c r="L487" s="9">
        <v>0.628</v>
      </c>
      <c r="N487" s="273">
        <f>INDEX(Table12[],MATCH(Table11[[#This Row],[Site ID]],Table12[[#Data],[Site ID]],0),MATCH(Table11[[#Headers],[Area]],Table12[#Headers],0))</f>
        <v>5</v>
      </c>
    </row>
    <row r="488" spans="2:14">
      <c r="B488" t="str">
        <f>INDEX(Table12[Site Name],MATCH('2024'!C488,Table12[Site ID],0),1)</f>
        <v>Swaythling road</v>
      </c>
      <c r="C488" s="135" t="s">
        <v>97</v>
      </c>
      <c r="D488" t="str">
        <f>Table13[[#This Row],[Site ID]]&amp;"-"&amp;Table13[[#This Row],[Site Name]]</f>
        <v>SWA-Swaythling road</v>
      </c>
      <c r="E488" s="93" t="s">
        <v>1233</v>
      </c>
      <c r="F488" t="s">
        <v>450</v>
      </c>
      <c r="G488" s="109">
        <v>45539</v>
      </c>
      <c r="H488" s="109">
        <v>45567</v>
      </c>
      <c r="I488" s="9">
        <v>671.19999999983702</v>
      </c>
      <c r="J488" s="9">
        <v>19.617644517287243</v>
      </c>
      <c r="K488" s="9">
        <v>10.238854132195847</v>
      </c>
      <c r="L488" s="9">
        <v>0.95699999999999996</v>
      </c>
      <c r="M488" t="s">
        <v>1223</v>
      </c>
      <c r="N488" s="273">
        <f>INDEX(Table12[],MATCH(Table11[[#This Row],[Site ID]],Table12[[#Data],[Site ID]],0),MATCH(Table11[[#Headers],[Area]],Table12[#Headers],0))</f>
        <v>5</v>
      </c>
    </row>
    <row r="489" spans="2:14">
      <c r="B489" t="str">
        <f>INDEX(Table12[Site Name],MATCH('2024'!C489,Table12[Site ID],0),1)</f>
        <v>Allington Lane</v>
      </c>
      <c r="C489" s="135" t="s">
        <v>26</v>
      </c>
      <c r="D489" t="str">
        <f>Table13[[#This Row],[Site ID]]&amp;"-"&amp;Table13[[#This Row],[Site Name]]</f>
        <v>AL-Allington Lane</v>
      </c>
      <c r="E489" s="93" t="s">
        <v>1234</v>
      </c>
      <c r="F489" t="s">
        <v>450</v>
      </c>
      <c r="G489" s="109">
        <v>45539</v>
      </c>
      <c r="H489" s="109">
        <v>45567</v>
      </c>
      <c r="I489" s="9">
        <v>671.13333333330229</v>
      </c>
      <c r="J489" s="9">
        <v>14.494307638820576</v>
      </c>
      <c r="K489" s="9">
        <v>7.5648787258980041</v>
      </c>
      <c r="L489" s="9">
        <v>0.70699999999999996</v>
      </c>
      <c r="N489" s="273">
        <f>INDEX(Table12[],MATCH(Table11[[#This Row],[Site ID]],Table12[[#Data],[Site ID]],0),MATCH(Table11[[#Headers],[Area]],Table12[#Headers],0))</f>
        <v>5</v>
      </c>
    </row>
    <row r="490" spans="2:14">
      <c r="B490" t="str">
        <f>INDEX(Table12[Site Name],MATCH('2024'!C490,Table12[Site ID],0),1)</f>
        <v>Jukes Walk</v>
      </c>
      <c r="C490" s="135" t="s">
        <v>102</v>
      </c>
      <c r="D490" t="str">
        <f>Table13[[#This Row],[Site ID]]&amp;"-"&amp;Table13[[#This Row],[Site Name]]</f>
        <v>JW-Jukes Walk</v>
      </c>
      <c r="E490" s="93" t="s">
        <v>1235</v>
      </c>
      <c r="F490" t="s">
        <v>450</v>
      </c>
      <c r="G490" s="109">
        <v>45539</v>
      </c>
      <c r="H490" s="109">
        <v>45567</v>
      </c>
      <c r="I490" s="9">
        <v>671.15000000002328</v>
      </c>
      <c r="J490" s="9">
        <v>16.462008492884777</v>
      </c>
      <c r="K490" s="9">
        <v>8.5918624701903852</v>
      </c>
      <c r="L490" s="9">
        <v>0.80300000000000005</v>
      </c>
      <c r="N490" s="273">
        <f>INDEX(Table12[],MATCH(Table11[[#This Row],[Site ID]],Table12[[#Data],[Site ID]],0),MATCH(Table11[[#Headers],[Area]],Table12[#Headers],0))</f>
        <v>5</v>
      </c>
    </row>
    <row r="491" spans="2:14">
      <c r="B491" t="str">
        <f>INDEX(Table12[Site Name],MATCH('2024'!C491,Table12[Site ID],0),1)</f>
        <v>Botley Road</v>
      </c>
      <c r="C491" s="135" t="s">
        <v>46</v>
      </c>
      <c r="D491" t="str">
        <f>Table13[[#This Row],[Site ID]]&amp;"-"&amp;Table13[[#This Row],[Site Name]]</f>
        <v>BOT-Botley Road</v>
      </c>
      <c r="E491" s="93" t="s">
        <v>1236</v>
      </c>
      <c r="F491" t="s">
        <v>450</v>
      </c>
      <c r="G491" s="109">
        <v>45539</v>
      </c>
      <c r="H491" s="109">
        <v>45567</v>
      </c>
      <c r="I491" s="9">
        <v>671.18333333346527</v>
      </c>
      <c r="J491" s="9">
        <v>27.325986938486345</v>
      </c>
      <c r="K491" s="9">
        <v>14.261997358291412</v>
      </c>
      <c r="L491" s="9">
        <v>1.333</v>
      </c>
      <c r="N491" s="273">
        <f>INDEX(Table12[],MATCH(Table11[[#This Row],[Site ID]],Table12[[#Data],[Site ID]],0),MATCH(Table11[[#Headers],[Area]],Table12[#Headers],0))</f>
        <v>5</v>
      </c>
    </row>
    <row r="492" spans="2:14">
      <c r="B492" t="str">
        <f>INDEX(Table12[Site Name],MATCH('2024'!C492,Table12[Site ID],0),1)</f>
        <v>Wyvern School</v>
      </c>
      <c r="C492" s="135" t="s">
        <v>107</v>
      </c>
      <c r="D492" t="str">
        <f>Table13[[#This Row],[Site ID]]&amp;"-"&amp;Table13[[#This Row],[Site Name]]</f>
        <v>WYV-Wyvern School</v>
      </c>
      <c r="E492" s="93" t="s">
        <v>1237</v>
      </c>
      <c r="F492" t="s">
        <v>450</v>
      </c>
      <c r="G492" s="109">
        <v>45539</v>
      </c>
      <c r="H492" s="109">
        <v>45567</v>
      </c>
      <c r="I492" s="9">
        <v>671.11666666675592</v>
      </c>
      <c r="J492" s="9">
        <v>23.228371122752517</v>
      </c>
      <c r="K492" s="9">
        <v>12.12336697429672</v>
      </c>
      <c r="L492" s="9">
        <v>1.133</v>
      </c>
      <c r="N492" s="273">
        <f>INDEX(Table12[],MATCH(Table11[[#This Row],[Site ID]],Table12[[#Data],[Site ID]],0),MATCH(Table11[[#Headers],[Area]],Table12[#Headers],0))</f>
        <v>5</v>
      </c>
    </row>
    <row r="493" spans="2:14">
      <c r="B493" t="str">
        <f>INDEX(Table12[Site Name],MATCH('2024'!C493,Table12[Site ID],0),1)</f>
        <v>Fair Oak Road/Sandy Lane</v>
      </c>
      <c r="C493" s="135" t="s">
        <v>84</v>
      </c>
      <c r="D493" t="str">
        <f>Table13[[#This Row],[Site ID]]&amp;"-"&amp;Table13[[#This Row],[Site Name]]</f>
        <v>FORSL-Fair Oak Road/Sandy Lane</v>
      </c>
      <c r="E493" s="93" t="s">
        <v>1238</v>
      </c>
      <c r="F493" t="s">
        <v>450</v>
      </c>
      <c r="G493" s="109">
        <v>45539</v>
      </c>
      <c r="H493" s="109">
        <v>45567</v>
      </c>
      <c r="I493" s="9">
        <v>671.08333333331393</v>
      </c>
      <c r="J493" s="9">
        <v>24.603203774991396</v>
      </c>
      <c r="K493" s="9">
        <v>12.840920550621815</v>
      </c>
      <c r="L493" s="9">
        <v>1.2</v>
      </c>
      <c r="N493" s="273">
        <f>INDEX(Table12[],MATCH(Table11[[#This Row],[Site ID]],Table12[[#Data],[Site ID]],0),MATCH(Table11[[#Headers],[Area]],Table12[#Headers],0))</f>
        <v>5</v>
      </c>
    </row>
    <row r="494" spans="2:14">
      <c r="B494" t="str">
        <f>INDEX(Table12[Site Name],MATCH('2024'!C494,Table12[Site ID],0),1)</f>
        <v>Fair Oak Road</v>
      </c>
      <c r="C494" s="135" t="s">
        <v>80</v>
      </c>
      <c r="D494" t="str">
        <f>Table13[[#This Row],[Site ID]]&amp;"-"&amp;Table13[[#This Row],[Site Name]]</f>
        <v>FOR-Fair Oak Road</v>
      </c>
      <c r="E494" s="93" t="s">
        <v>1239</v>
      </c>
      <c r="F494" t="s">
        <v>450</v>
      </c>
      <c r="G494" s="109">
        <v>45539</v>
      </c>
      <c r="H494" s="109">
        <v>45567</v>
      </c>
      <c r="I494" s="9">
        <v>671.08333333331393</v>
      </c>
      <c r="J494" s="9">
        <v>15.643537066932032</v>
      </c>
      <c r="K494" s="9">
        <v>8.1646853167703721</v>
      </c>
      <c r="L494" s="9">
        <v>0.76300000000000001</v>
      </c>
      <c r="N494" s="273">
        <f>INDEX(Table12[],MATCH(Table11[[#This Row],[Site ID]],Table12[[#Data],[Site ID]],0),MATCH(Table11[[#Headers],[Area]],Table12[#Headers],0))</f>
        <v>5</v>
      </c>
    </row>
    <row r="495" spans="2:14">
      <c r="B495" t="str">
        <f>INDEX(Table12[Site Name],MATCH('2024'!C495,Table12[Site ID],0),1)</f>
        <v>Bishopstoke Road</v>
      </c>
      <c r="C495" s="135" t="s">
        <v>49</v>
      </c>
      <c r="D495" t="str">
        <f>Table13[[#This Row],[Site ID]]&amp;"-"&amp;Table13[[#This Row],[Site Name]]</f>
        <v>BR-Bishopstoke Road</v>
      </c>
      <c r="E495" s="93" t="s">
        <v>1240</v>
      </c>
      <c r="F495" t="s">
        <v>450</v>
      </c>
      <c r="G495" s="109">
        <v>45539</v>
      </c>
      <c r="H495" s="109">
        <v>45567</v>
      </c>
      <c r="I495" s="9">
        <v>671.03333333332557</v>
      </c>
      <c r="J495" s="9">
        <v>24.687053797625836</v>
      </c>
      <c r="K495" s="9">
        <v>12.884683610451898</v>
      </c>
      <c r="L495" s="9">
        <v>1.204</v>
      </c>
      <c r="M495" t="s">
        <v>1223</v>
      </c>
      <c r="N495" s="273">
        <f>INDEX(Table12[],MATCH(Table11[[#This Row],[Site ID]],Table12[[#Data],[Site ID]],0),MATCH(Table11[[#Headers],[Area]],Table12[#Headers],0))</f>
        <v>5</v>
      </c>
    </row>
    <row r="496" spans="2:14">
      <c r="B496" t="str">
        <f>INDEX(Table12[Site Name],MATCH('2024'!C496,Table12[Site ID],0),1)</f>
        <v>Bishopstoke Road 2</v>
      </c>
      <c r="C496" s="135" t="s">
        <v>52</v>
      </c>
      <c r="D496" t="str">
        <f>Table13[[#This Row],[Site ID]]&amp;"-"&amp;Table13[[#This Row],[Site Name]]</f>
        <v>BR2-Bishopstoke Road 2</v>
      </c>
      <c r="E496" s="93" t="s">
        <v>1241</v>
      </c>
      <c r="F496" t="s">
        <v>450</v>
      </c>
      <c r="G496" s="109">
        <v>45539</v>
      </c>
      <c r="H496" s="109">
        <v>45567</v>
      </c>
      <c r="I496" s="9">
        <v>671.00000000005821</v>
      </c>
      <c r="J496" s="9">
        <v>26.431223546942565</v>
      </c>
      <c r="K496" s="9">
        <v>13.795001851222633</v>
      </c>
      <c r="L496" s="9">
        <v>1.2889999999999999</v>
      </c>
      <c r="N496" s="273">
        <f>INDEX(Table12[],MATCH(Table11[[#This Row],[Site ID]],Table12[[#Data],[Site ID]],0),MATCH(Table11[[#Headers],[Area]],Table12[#Headers],0))</f>
        <v>5</v>
      </c>
    </row>
    <row r="497" spans="2:14">
      <c r="B497" t="str">
        <f>INDEX(Table12[Site Name],MATCH('2024'!C497,Table12[Site ID],0),1)</f>
        <v>Mill Street</v>
      </c>
      <c r="C497" s="135" t="s">
        <v>122</v>
      </c>
      <c r="D497" t="str">
        <f>Table13[[#This Row],[Site ID]]&amp;"-"&amp;Table13[[#This Row],[Site Name]]</f>
        <v>MS-Mill Street</v>
      </c>
      <c r="E497" s="93" t="s">
        <v>1242</v>
      </c>
      <c r="F497" t="s">
        <v>450</v>
      </c>
      <c r="G497" s="109">
        <v>45539</v>
      </c>
      <c r="H497" s="109">
        <v>45567</v>
      </c>
      <c r="I497" s="9">
        <v>670.91666666662786</v>
      </c>
      <c r="J497" s="9">
        <v>27.91106545770873</v>
      </c>
      <c r="K497" s="9">
        <v>14.567361929910611</v>
      </c>
      <c r="L497" s="9">
        <v>1.361</v>
      </c>
      <c r="N497" s="273">
        <f>INDEX(Table12[],MATCH(Table11[[#This Row],[Site ID]],Table12[[#Data],[Site ID]],0),MATCH(Table11[[#Headers],[Area]],Table12[#Headers],0))</f>
        <v>5</v>
      </c>
    </row>
    <row r="498" spans="2:14">
      <c r="B498" t="str">
        <f>INDEX(Table12[Site Name],MATCH('2024'!C498,Table12[Site ID],0),1)</f>
        <v>Campbell Road 4</v>
      </c>
      <c r="C498" s="135" t="s">
        <v>72</v>
      </c>
      <c r="D498" t="str">
        <f>Table13[[#This Row],[Site ID]]&amp;"-"&amp;Table13[[#This Row],[Site Name]]</f>
        <v>CR4-Campbell Road 4</v>
      </c>
      <c r="E498" s="93" t="s">
        <v>1243</v>
      </c>
      <c r="F498" t="s">
        <v>450</v>
      </c>
      <c r="G498" s="109">
        <v>45539</v>
      </c>
      <c r="H498" s="109">
        <v>45567</v>
      </c>
      <c r="I498" s="9">
        <v>670.85000000009313</v>
      </c>
      <c r="J498" s="9">
        <v>18.889526719830425</v>
      </c>
      <c r="K498" s="9">
        <v>9.8588344049219341</v>
      </c>
      <c r="L498" s="9">
        <v>0.92100000000000004</v>
      </c>
      <c r="N498" s="273">
        <f>INDEX(Table12[],MATCH(Table11[[#This Row],[Site ID]],Table12[[#Data],[Site ID]],0),MATCH(Table11[[#Headers],[Area]],Table12[#Headers],0))</f>
        <v>5</v>
      </c>
    </row>
    <row r="499" spans="2:14">
      <c r="B499" t="str">
        <f>INDEX(Table12[Site Name],MATCH('2024'!C499,Table12[Site ID],0),1)</f>
        <v>Campbell Road 3</v>
      </c>
      <c r="C499" s="135" t="s">
        <v>68</v>
      </c>
      <c r="D499" t="str">
        <f>Table13[[#This Row],[Site ID]]&amp;"-"&amp;Table13[[#This Row],[Site Name]]</f>
        <v>CR3-Campbell Road 3</v>
      </c>
      <c r="E499" s="93" t="s">
        <v>1244</v>
      </c>
      <c r="F499" t="s">
        <v>450</v>
      </c>
      <c r="G499" s="109">
        <v>45539</v>
      </c>
      <c r="H499" s="109">
        <v>45567</v>
      </c>
      <c r="I499" s="9">
        <v>670.84999999991851</v>
      </c>
      <c r="J499" s="9">
        <v>13.967174480138837</v>
      </c>
      <c r="K499" s="9">
        <v>7.2897570355630679</v>
      </c>
      <c r="L499" s="9">
        <v>0.68100000000000005</v>
      </c>
      <c r="N499" s="273">
        <f>INDEX(Table12[],MATCH(Table11[[#This Row],[Site ID]],Table12[[#Data],[Site ID]],0),MATCH(Table11[[#Headers],[Area]],Table12[#Headers],0))</f>
        <v>6</v>
      </c>
    </row>
    <row r="500" spans="2:14">
      <c r="B500" t="str">
        <f>INDEX(Table12[Site Name],MATCH('2024'!C500,Table12[Site ID],0),1)</f>
        <v>Campbell Road</v>
      </c>
      <c r="C500" s="135" t="s">
        <v>64</v>
      </c>
      <c r="D500" t="str">
        <f>Table13[[#This Row],[Site ID]]&amp;"-"&amp;Table13[[#This Row],[Site Name]]</f>
        <v>CR-Campbell Road</v>
      </c>
      <c r="E500" s="93" t="s">
        <v>1245</v>
      </c>
      <c r="F500" t="s">
        <v>450</v>
      </c>
      <c r="G500" s="109">
        <v>45539</v>
      </c>
      <c r="H500" s="109">
        <v>45567</v>
      </c>
      <c r="I500" s="9">
        <v>670.84999999991851</v>
      </c>
      <c r="J500" s="9">
        <v>26.703760900353547</v>
      </c>
      <c r="K500" s="9">
        <v>13.937244728785776</v>
      </c>
      <c r="L500" s="9">
        <v>1.302</v>
      </c>
      <c r="N500" s="273">
        <f>INDEX(Table12[],MATCH(Table11[[#This Row],[Site ID]],Table12[[#Data],[Site ID]],0),MATCH(Table11[[#Headers],[Area]],Table12[#Headers],0))</f>
        <v>6</v>
      </c>
    </row>
    <row r="501" spans="2:14">
      <c r="B501" t="str">
        <f>INDEX(Table12[Site Name],MATCH('2024'!C501,Table12[Site ID],0),1)</f>
        <v>Southampton Road Analyser (A)</v>
      </c>
      <c r="C501" s="135" t="s">
        <v>135</v>
      </c>
      <c r="D501" t="str">
        <f>Table13[[#This Row],[Site ID]]&amp;"-"&amp;Table13[[#This Row],[Site Name]]</f>
        <v>SRAN(A)-Southampton Road Analyser (A)</v>
      </c>
      <c r="E501" s="93" t="s">
        <v>1246</v>
      </c>
      <c r="F501" t="s">
        <v>450</v>
      </c>
      <c r="G501" s="109">
        <v>45539</v>
      </c>
      <c r="H501" s="109">
        <v>45567</v>
      </c>
      <c r="I501" s="9">
        <v>670.8666666666395</v>
      </c>
      <c r="J501" s="9">
        <v>26.436476696811166</v>
      </c>
      <c r="K501" s="9">
        <v>13.797743578711465</v>
      </c>
      <c r="L501" s="9">
        <v>1.2889999999999999</v>
      </c>
      <c r="N501" s="273">
        <f>INDEX(Table12[],MATCH(Table11[[#This Row],[Site ID]],Table12[[#Data],[Site ID]],0),MATCH(Table11[[#Headers],[Area]],Table12[#Headers],0))</f>
        <v>6</v>
      </c>
    </row>
    <row r="502" spans="2:14">
      <c r="B502" t="str">
        <f>INDEX(Table12[Site Name],MATCH('2024'!C502,Table12[Site ID],0),1)</f>
        <v>Southampton Road Analyser (B)</v>
      </c>
      <c r="C502" s="135" t="s">
        <v>138</v>
      </c>
      <c r="D502" t="str">
        <f>Table13[[#This Row],[Site ID]]&amp;"-"&amp;Table13[[#This Row],[Site Name]]</f>
        <v>SRAN(B)-Southampton Road Analyser (B)</v>
      </c>
      <c r="E502" s="93" t="s">
        <v>1247</v>
      </c>
      <c r="F502" t="s">
        <v>450</v>
      </c>
      <c r="G502" s="109">
        <v>45539</v>
      </c>
      <c r="H502" s="109">
        <v>45567</v>
      </c>
      <c r="I502" s="9">
        <v>670.8666666666395</v>
      </c>
      <c r="J502" s="9">
        <v>27.502959852927674</v>
      </c>
      <c r="K502" s="9">
        <v>14.354363180024883</v>
      </c>
      <c r="L502" s="9">
        <v>1.341</v>
      </c>
      <c r="N502" s="273">
        <f>INDEX(Table12[],MATCH(Table11[[#This Row],[Site ID]],Table12[[#Data],[Site ID]],0),MATCH(Table11[[#Headers],[Area]],Table12[#Headers],0))</f>
        <v>6</v>
      </c>
    </row>
    <row r="503" spans="2:14">
      <c r="B503" t="str">
        <f>INDEX(Table12[Site Name],MATCH('2024'!C503,Table12[Site ID],0),1)</f>
        <v>Southampton Road Analyser (C)</v>
      </c>
      <c r="C503" s="135" t="s">
        <v>141</v>
      </c>
      <c r="D503" t="str">
        <f>Table13[[#This Row],[Site ID]]&amp;"-"&amp;Table13[[#This Row],[Site Name]]</f>
        <v>SRAN(C)-Southampton Road Analyser (C)</v>
      </c>
      <c r="E503" s="93" t="s">
        <v>1248</v>
      </c>
      <c r="F503" t="s">
        <v>450</v>
      </c>
      <c r="G503" s="109">
        <v>45539</v>
      </c>
      <c r="H503" s="109">
        <v>45567</v>
      </c>
      <c r="I503" s="9">
        <v>670.8666666666395</v>
      </c>
      <c r="J503" s="9">
        <v>26.026290867535582</v>
      </c>
      <c r="K503" s="9">
        <v>13.583659116667841</v>
      </c>
      <c r="L503" s="9">
        <v>1.2689999999999999</v>
      </c>
      <c r="N503" s="273">
        <f>INDEX(Table12[],MATCH(Table11[[#This Row],[Site ID]],Table12[[#Data],[Site ID]],0),MATCH(Table11[[#Headers],[Area]],Table12[#Headers],0))</f>
        <v>6</v>
      </c>
    </row>
    <row r="504" spans="2:14">
      <c r="B504" t="str">
        <f>INDEX(Table12[Site Name],MATCH('2024'!C504,Table12[Site ID],0),1)</f>
        <v>Chestnut Avenue</v>
      </c>
      <c r="C504" s="135" t="s">
        <v>56</v>
      </c>
      <c r="D504" t="str">
        <f>Table13[[#This Row],[Site ID]]&amp;"-"&amp;Table13[[#This Row],[Site Name]]</f>
        <v>CA-Chestnut Avenue</v>
      </c>
      <c r="E504" s="93" t="s">
        <v>1249</v>
      </c>
      <c r="F504" t="s">
        <v>450</v>
      </c>
      <c r="G504" s="109">
        <v>45539</v>
      </c>
      <c r="H504" s="109">
        <v>45567</v>
      </c>
      <c r="I504" s="9">
        <v>670.81666666665114</v>
      </c>
      <c r="J504" s="9">
        <v>21.474828691396556</v>
      </c>
      <c r="K504" s="9">
        <v>11.208156937054572</v>
      </c>
      <c r="L504" s="9">
        <v>1.0469999999999999</v>
      </c>
      <c r="N504" s="273">
        <f>INDEX(Table12[],MATCH(Table11[[#This Row],[Site ID]],Table12[[#Data],[Site ID]],0),MATCH(Table11[[#Headers],[Area]],Table12[#Headers],0))</f>
        <v>6</v>
      </c>
    </row>
    <row r="505" spans="2:14">
      <c r="B505" t="str">
        <f>INDEX(Table12[Site Name],MATCH('2024'!C505,Table12[Site ID],0),1)</f>
        <v>Southampton Road 1</v>
      </c>
      <c r="C505" s="135" t="s">
        <v>149</v>
      </c>
      <c r="D505" t="str">
        <f>Table13[[#This Row],[Site ID]]&amp;"-"&amp;Table13[[#This Row],[Site Name]]</f>
        <v>SR1-Southampton Road 1</v>
      </c>
      <c r="E505" s="93" t="s">
        <v>1250</v>
      </c>
      <c r="F505" t="s">
        <v>450</v>
      </c>
      <c r="G505" s="109">
        <v>45539</v>
      </c>
      <c r="H505" s="109">
        <v>45567</v>
      </c>
      <c r="I505" s="9">
        <v>670.81666666665114</v>
      </c>
      <c r="J505" s="9">
        <v>40.79602126761008</v>
      </c>
      <c r="K505" s="9">
        <v>21.292286674117996</v>
      </c>
      <c r="L505" s="9">
        <v>1.9890000000000001</v>
      </c>
      <c r="N505" s="273">
        <f>INDEX(Table12[],MATCH(Table11[[#This Row],[Site ID]],Table12[[#Data],[Site ID]],0),MATCH(Table11[[#Headers],[Area]],Table12[#Headers],0))</f>
        <v>6</v>
      </c>
    </row>
    <row r="506" spans="2:14">
      <c r="B506" t="str">
        <f>INDEX(Table12[Site Name],MATCH('2024'!C506,Table12[Site ID],0),1)</f>
        <v>Southampton Road 2</v>
      </c>
      <c r="C506" s="135" t="s">
        <v>152</v>
      </c>
      <c r="D506" t="str">
        <f>Table13[[#This Row],[Site ID]]&amp;"-"&amp;Table13[[#This Row],[Site Name]]</f>
        <v>SR2-Southampton Road 2</v>
      </c>
      <c r="E506" s="93" t="s">
        <v>1251</v>
      </c>
      <c r="F506" t="s">
        <v>450</v>
      </c>
      <c r="G506" s="109">
        <v>45539</v>
      </c>
      <c r="H506" s="109">
        <v>45567</v>
      </c>
      <c r="I506" s="9">
        <v>670.83333333319752</v>
      </c>
      <c r="J506" s="9">
        <v>32.242208198764295</v>
      </c>
      <c r="K506" s="9">
        <v>16.827874842778861</v>
      </c>
      <c r="L506" s="9">
        <v>1.5720000000000001</v>
      </c>
      <c r="N506" s="273">
        <f>INDEX(Table12[],MATCH(Table11[[#This Row],[Site ID]],Table12[[#Data],[Site ID]],0),MATCH(Table11[[#Headers],[Area]],Table12[#Headers],0))</f>
        <v>6</v>
      </c>
    </row>
    <row r="507" spans="2:14">
      <c r="B507" t="str">
        <f>INDEX(Table12[Site Name],MATCH('2024'!C507,Table12[Site ID],0),1)</f>
        <v>The Point (A)</v>
      </c>
      <c r="C507" s="135" t="s">
        <v>156</v>
      </c>
      <c r="D507" t="str">
        <f>Table13[[#This Row],[Site ID]]&amp;"-"&amp;Table13[[#This Row],[Site Name]]</f>
        <v>TP(A)-The Point (A)</v>
      </c>
      <c r="E507" s="93" t="s">
        <v>1252</v>
      </c>
      <c r="F507" t="s">
        <v>450</v>
      </c>
      <c r="G507" s="109">
        <v>45539</v>
      </c>
      <c r="H507" s="109">
        <v>45567</v>
      </c>
      <c r="I507" s="9">
        <v>670.83333333337214</v>
      </c>
      <c r="J507" s="9">
        <v>18.64387229813557</v>
      </c>
      <c r="K507" s="9">
        <v>9.7306222850394413</v>
      </c>
      <c r="L507" s="9">
        <v>0.90900000000000003</v>
      </c>
      <c r="N507" s="273">
        <f>INDEX(Table12[],MATCH(Table11[[#This Row],[Site ID]],Table12[[#Data],[Site ID]],0),MATCH(Table11[[#Headers],[Area]],Table12[#Headers],0))</f>
        <v>6</v>
      </c>
    </row>
    <row r="508" spans="2:14">
      <c r="B508" t="str">
        <f>INDEX(Table12[Site Name],MATCH('2024'!C508,Table12[Site ID],0),1)</f>
        <v>The Point (B)</v>
      </c>
      <c r="C508" s="135" t="s">
        <v>159</v>
      </c>
      <c r="D508" t="str">
        <f>Table13[[#This Row],[Site ID]]&amp;"-"&amp;Table13[[#This Row],[Site Name]]</f>
        <v>TP(B)-The Point (B)</v>
      </c>
      <c r="E508" s="93" t="s">
        <v>1253</v>
      </c>
      <c r="F508" t="s">
        <v>450</v>
      </c>
      <c r="G508" s="109">
        <v>45539</v>
      </c>
      <c r="H508" s="109">
        <v>45567</v>
      </c>
      <c r="I508" s="9">
        <v>670.83333333337214</v>
      </c>
      <c r="J508" s="9">
        <v>17.659377391303327</v>
      </c>
      <c r="K508" s="9">
        <v>9.2167940455654112</v>
      </c>
      <c r="L508" s="9">
        <v>0.86099999999999999</v>
      </c>
      <c r="N508" s="273">
        <f>INDEX(Table12[],MATCH(Table11[[#This Row],[Site ID]],Table12[[#Data],[Site ID]],0),MATCH(Table11[[#Headers],[Area]],Table12[#Headers],0))</f>
        <v>6</v>
      </c>
    </row>
    <row r="509" spans="2:14">
      <c r="B509" t="str">
        <f>INDEX(Table12[Site Name],MATCH('2024'!C509,Table12[Site ID],0),1)</f>
        <v>The Point (C)</v>
      </c>
      <c r="C509" s="135" t="s">
        <v>162</v>
      </c>
      <c r="D509" t="str">
        <f>Table13[[#This Row],[Site ID]]&amp;"-"&amp;Table13[[#This Row],[Site Name]]</f>
        <v>TP(C)-The Point (C)</v>
      </c>
      <c r="E509" s="93" t="s">
        <v>1254</v>
      </c>
      <c r="F509" t="s">
        <v>450</v>
      </c>
      <c r="G509" s="109">
        <v>45539</v>
      </c>
      <c r="H509" s="109">
        <v>45567</v>
      </c>
      <c r="I509" s="9">
        <v>670.83333333319752</v>
      </c>
      <c r="J509" s="9">
        <v>16.982537142860579</v>
      </c>
      <c r="K509" s="9">
        <v>8.8635371309293216</v>
      </c>
      <c r="L509" s="9">
        <v>0.82799999999999996</v>
      </c>
      <c r="N509" s="273">
        <f>INDEX(Table12[],MATCH(Table11[[#This Row],[Site ID]],Table12[[#Data],[Site ID]],0),MATCH(Table11[[#Headers],[Area]],Table12[#Headers],0))</f>
        <v>6</v>
      </c>
    </row>
    <row r="510" spans="2:14">
      <c r="B510" t="str">
        <f>INDEX(Table12[Site Name],MATCH('2024'!C510,Table12[Site ID],0),1)</f>
        <v>leigh road/Pluto Road</v>
      </c>
      <c r="C510" s="135" t="s">
        <v>124</v>
      </c>
      <c r="D510" t="str">
        <f>Table13[[#This Row],[Site ID]]&amp;"-"&amp;Table13[[#This Row],[Site Name]]</f>
        <v>LRPR-leigh road/Pluto Road</v>
      </c>
      <c r="E510" s="93" t="s">
        <v>1255</v>
      </c>
      <c r="F510" t="s">
        <v>450</v>
      </c>
      <c r="G510" s="109">
        <v>45539</v>
      </c>
      <c r="H510" s="109">
        <v>45567</v>
      </c>
      <c r="I510" s="9">
        <v>670.81666666665114</v>
      </c>
      <c r="J510" s="9">
        <v>22.069642475589969</v>
      </c>
      <c r="K510" s="9">
        <v>11.518602544671174</v>
      </c>
      <c r="L510" s="9">
        <v>1.0760000000000001</v>
      </c>
      <c r="N510" s="273">
        <f>INDEX(Table12[],MATCH(Table11[[#This Row],[Site ID]],Table12[[#Data],[Site ID]],0),MATCH(Table11[[#Headers],[Area]],Table12[#Headers],0))</f>
        <v>6</v>
      </c>
    </row>
    <row r="511" spans="2:14">
      <c r="B511" t="str">
        <f>INDEX(Table12[Site Name],MATCH('2024'!C511,Table12[Site ID],0),1)</f>
        <v>Oxburgh Close</v>
      </c>
      <c r="C511" s="135" t="s">
        <v>143</v>
      </c>
      <c r="D511" t="str">
        <f>Table13[[#This Row],[Site ID]]&amp;"-"&amp;Table13[[#This Row],[Site Name]]</f>
        <v>OX-Oxburgh Close</v>
      </c>
      <c r="E511" s="93" t="s">
        <v>1256</v>
      </c>
      <c r="F511" t="s">
        <v>450</v>
      </c>
      <c r="G511" s="109">
        <v>45539</v>
      </c>
      <c r="H511" s="109">
        <v>45567</v>
      </c>
      <c r="I511" s="9">
        <v>670.81666666665114</v>
      </c>
      <c r="J511" s="9">
        <v>12.839773410519813</v>
      </c>
      <c r="K511" s="9">
        <v>6.7013431161376893</v>
      </c>
      <c r="L511" s="9">
        <v>0.626</v>
      </c>
      <c r="N511" s="273">
        <f>INDEX(Table12[],MATCH(Table11[[#This Row],[Site ID]],Table12[[#Data],[Site ID]],0),MATCH(Table11[[#Headers],[Area]],Table12[#Headers],0))</f>
        <v>6</v>
      </c>
    </row>
    <row r="512" spans="2:14">
      <c r="B512" t="str">
        <f>INDEX(Table12[Site Name],MATCH('2024'!C512,Table12[Site ID],0),1)</f>
        <v>Hadleigh Gardens</v>
      </c>
      <c r="C512" s="135" t="s">
        <v>95</v>
      </c>
      <c r="D512" t="str">
        <f>Table13[[#This Row],[Site ID]]&amp;"-"&amp;Table13[[#This Row],[Site Name]]</f>
        <v>HG-Hadleigh Gardens</v>
      </c>
      <c r="E512" s="93" t="s">
        <v>1257</v>
      </c>
      <c r="F512" t="s">
        <v>450</v>
      </c>
      <c r="G512" s="109">
        <v>45539</v>
      </c>
      <c r="H512" s="109">
        <v>45567</v>
      </c>
      <c r="I512" s="9">
        <v>670.81666666665114</v>
      </c>
      <c r="J512" s="9">
        <v>12.203937986037202</v>
      </c>
      <c r="K512" s="9">
        <v>6.3694874666164942</v>
      </c>
      <c r="L512" s="9">
        <v>0.59499999999999997</v>
      </c>
      <c r="N512" s="273">
        <f>INDEX(Table12[],MATCH(Table11[[#This Row],[Site ID]],Table12[[#Data],[Site ID]],0),MATCH(Table11[[#Headers],[Area]],Table12[#Headers],0))</f>
        <v>6</v>
      </c>
    </row>
    <row r="513" spans="2:14">
      <c r="B513" t="str">
        <f>INDEX(Table12[Site Name],MATCH('2024'!C513,Table12[Site ID],0),1)</f>
        <v>Woodside Avenue</v>
      </c>
      <c r="C513" s="135" t="s">
        <v>175</v>
      </c>
      <c r="D513" t="str">
        <f>Table13[[#This Row],[Site ID]]&amp;"-"&amp;Table13[[#This Row],[Site Name]]</f>
        <v>WA-Woodside Avenue</v>
      </c>
      <c r="E513" s="93" t="s">
        <v>1258</v>
      </c>
      <c r="F513" t="s">
        <v>450</v>
      </c>
      <c r="G513" s="109">
        <v>45539</v>
      </c>
      <c r="H513" s="109">
        <v>45567</v>
      </c>
      <c r="I513" s="9">
        <v>670.73333333339542</v>
      </c>
      <c r="J513" s="9">
        <v>52.103955869193072</v>
      </c>
      <c r="K513" s="9">
        <v>27.194131455737512</v>
      </c>
      <c r="L513" s="9">
        <v>2.54</v>
      </c>
      <c r="N513" s="273">
        <f>INDEX(Table12[],MATCH(Table11[[#This Row],[Site ID]],Table12[[#Data],[Site ID]],0),MATCH(Table11[[#Headers],[Area]],Table12[#Headers],0))</f>
        <v>7</v>
      </c>
    </row>
    <row r="514" spans="2:14">
      <c r="B514" t="str">
        <f>INDEX(Table12[Site Name],MATCH('2024'!C514,Table12[Site ID],0),1)</f>
        <v>Belmont Road</v>
      </c>
      <c r="C514" s="135" t="s">
        <v>42</v>
      </c>
      <c r="D514" t="str">
        <f>Table13[[#This Row],[Site ID]]&amp;"-"&amp;Table13[[#This Row],[Site Name]]</f>
        <v>BEL-Belmont Road</v>
      </c>
      <c r="E514" s="93" t="s">
        <v>1259</v>
      </c>
      <c r="F514" t="s">
        <v>450</v>
      </c>
      <c r="G514" s="109">
        <v>45539</v>
      </c>
      <c r="H514" s="109">
        <v>45567</v>
      </c>
      <c r="I514" s="9">
        <v>670.75000000011642</v>
      </c>
      <c r="J514" s="9">
        <v>17.559007081621999</v>
      </c>
      <c r="K514" s="9">
        <v>9.1644087064832984</v>
      </c>
      <c r="L514" s="9">
        <v>0.85599999999999998</v>
      </c>
      <c r="N514" s="273">
        <f>INDEX(Table12[],MATCH(Table11[[#This Row],[Site ID]],Table12[[#Data],[Site ID]],0),MATCH(Table11[[#Headers],[Area]],Table12[#Headers],0))</f>
        <v>7</v>
      </c>
    </row>
    <row r="515" spans="2:14">
      <c r="B515" t="str">
        <f>INDEX(Table12[Site Name],MATCH('2024'!C515,Table12[Site ID],0),1)</f>
        <v>Leigh Road/J13</v>
      </c>
      <c r="C515" s="135" t="s">
        <v>120</v>
      </c>
      <c r="D515" t="str">
        <f>Table13[[#This Row],[Site ID]]&amp;"-"&amp;Table13[[#This Row],[Site Name]]</f>
        <v>LR13-Leigh Road/J13</v>
      </c>
      <c r="E515" s="93" t="s">
        <v>1260</v>
      </c>
      <c r="F515" t="s">
        <v>450</v>
      </c>
      <c r="G515" s="109">
        <v>45539</v>
      </c>
      <c r="H515" s="109">
        <v>45567</v>
      </c>
      <c r="I515" s="9">
        <v>670.78333333338378</v>
      </c>
      <c r="J515" s="9">
        <v>33.229179814642073</v>
      </c>
      <c r="K515" s="9">
        <v>17.342995727892522</v>
      </c>
      <c r="L515" s="9">
        <v>1.62</v>
      </c>
      <c r="N515" s="273">
        <f>INDEX(Table12[],MATCH(Table11[[#This Row],[Site ID]],Table12[[#Data],[Site ID]],0),MATCH(Table11[[#Headers],[Area]],Table12[#Headers],0))</f>
        <v>8</v>
      </c>
    </row>
    <row r="516" spans="2:14">
      <c r="B516" t="str">
        <f>INDEX(Table12[Site Name],MATCH('2024'!C516,Table12[Site ID],0),1)</f>
        <v>Steele Close (A)</v>
      </c>
      <c r="C516" s="135" t="s">
        <v>167</v>
      </c>
      <c r="D516" t="str">
        <f>Table13[[#This Row],[Site ID]]&amp;"-"&amp;Table13[[#This Row],[Site Name]]</f>
        <v>SC(A)-Steele Close (A)</v>
      </c>
      <c r="E516" s="93" t="s">
        <v>1261</v>
      </c>
      <c r="F516" t="s">
        <v>450</v>
      </c>
      <c r="G516" s="109">
        <v>45539</v>
      </c>
      <c r="H516" s="109">
        <v>45567</v>
      </c>
      <c r="I516" s="9">
        <v>670.71666666667443</v>
      </c>
      <c r="J516" s="9">
        <v>15.81620008448656</v>
      </c>
      <c r="K516" s="9">
        <v>8.2548017142414203</v>
      </c>
      <c r="L516" s="9">
        <v>0.77100000000000002</v>
      </c>
      <c r="N516" s="273">
        <f>INDEX(Table12[],MATCH(Table11[[#This Row],[Site ID]],Table12[[#Data],[Site ID]],0),MATCH(Table11[[#Headers],[Area]],Table12[#Headers],0))</f>
        <v>8</v>
      </c>
    </row>
    <row r="517" spans="2:14">
      <c r="B517" t="str">
        <f>INDEX(Table12[Site Name],MATCH('2024'!C517,Table12[Site ID],0),1)</f>
        <v>Steele Close (B)</v>
      </c>
      <c r="C517" s="135" t="s">
        <v>170</v>
      </c>
      <c r="D517" t="str">
        <f>Table13[[#This Row],[Site ID]]&amp;"-"&amp;Table13[[#This Row],[Site Name]]</f>
        <v>SC(B)-Steele Close (B)</v>
      </c>
      <c r="E517" s="93" t="s">
        <v>1262</v>
      </c>
      <c r="F517" t="s">
        <v>450</v>
      </c>
      <c r="G517" s="109">
        <v>45539</v>
      </c>
      <c r="H517" s="109">
        <v>45567</v>
      </c>
      <c r="I517" s="9">
        <v>670.71666666667443</v>
      </c>
      <c r="J517" s="9">
        <v>16.493158064756415</v>
      </c>
      <c r="K517" s="9">
        <v>8.6081200755513656</v>
      </c>
      <c r="L517" s="9">
        <v>0.80400000000000005</v>
      </c>
      <c r="N517" s="273">
        <f>INDEX(Table12[],MATCH(Table11[[#This Row],[Site ID]],Table12[[#Data],[Site ID]],0),MATCH(Table11[[#Headers],[Area]],Table12[#Headers],0))</f>
        <v>8</v>
      </c>
    </row>
    <row r="518" spans="2:14">
      <c r="B518" t="str">
        <f>INDEX(Table12[Site Name],MATCH('2024'!C518,Table12[Site ID],0),1)</f>
        <v>Steele Close (C)</v>
      </c>
      <c r="C518" s="135" t="s">
        <v>173</v>
      </c>
      <c r="D518" t="str">
        <f>Table13[[#This Row],[Site ID]]&amp;"-"&amp;Table13[[#This Row],[Site Name]]</f>
        <v>SC(C)-Steele Close (C)</v>
      </c>
      <c r="E518" s="93" t="s">
        <v>1263</v>
      </c>
      <c r="F518" t="s">
        <v>450</v>
      </c>
      <c r="G518" s="109">
        <v>45539</v>
      </c>
      <c r="H518" s="109">
        <v>45567</v>
      </c>
      <c r="I518" s="9">
        <v>670.71666666667443</v>
      </c>
      <c r="J518" s="9">
        <v>15.898255597246543</v>
      </c>
      <c r="K518" s="9">
        <v>8.2976281822789897</v>
      </c>
      <c r="L518" s="9">
        <v>0.77500000000000002</v>
      </c>
      <c r="N518" s="273">
        <f>INDEX(Table12[],MATCH(Table11[[#This Row],[Site ID]],Table12[[#Data],[Site ID]],0),MATCH(Table11[[#Headers],[Area]],Table12[#Headers],0))</f>
        <v>1</v>
      </c>
    </row>
    <row r="519" spans="2:14">
      <c r="B519" t="str">
        <f>INDEX(Table12[Site Name],MATCH('2024'!C519,Table12[Site ID],0),1)</f>
        <v>Medina Close</v>
      </c>
      <c r="C519" s="135" t="s">
        <v>127</v>
      </c>
      <c r="D519" t="str">
        <f>Table13[[#This Row],[Site ID]]&amp;"-"&amp;Table13[[#This Row],[Site Name]]</f>
        <v>MC-Medina Close</v>
      </c>
      <c r="E519" s="93" t="s">
        <v>1264</v>
      </c>
      <c r="F519" t="s">
        <v>450</v>
      </c>
      <c r="G519" s="109">
        <v>45539</v>
      </c>
      <c r="H519" s="109">
        <v>45567</v>
      </c>
      <c r="I519" s="9">
        <v>670.64999999996508</v>
      </c>
      <c r="J519" s="9">
        <v>15.756224558265192</v>
      </c>
      <c r="K519" s="9">
        <v>8.2234992475288067</v>
      </c>
      <c r="L519" s="9">
        <v>0.76800000000000002</v>
      </c>
      <c r="N519" s="273">
        <f>INDEX(Table12[],MATCH(Table11[[#This Row],[Site ID]],Table12[[#Data],[Site ID]],0),MATCH(Table11[[#Headers],[Area]],Table12[#Headers],0))</f>
        <v>1</v>
      </c>
    </row>
    <row r="520" spans="2:14">
      <c r="B520" t="str">
        <f>INDEX(Table12[Site Name],MATCH('2024'!C520,Table12[Site ID],0),1)</f>
        <v>Porteous Crescent (A)</v>
      </c>
      <c r="C520" s="135" t="s">
        <v>154</v>
      </c>
      <c r="D520" t="str">
        <f>Table13[[#This Row],[Site ID]]&amp;"-"&amp;Table13[[#This Row],[Site Name]]</f>
        <v>PC(A)-Porteous Crescent (A)</v>
      </c>
      <c r="E520" s="93" t="s">
        <v>1265</v>
      </c>
      <c r="F520" t="s">
        <v>450</v>
      </c>
      <c r="G520" s="109">
        <v>45539</v>
      </c>
      <c r="H520" s="109">
        <v>45567</v>
      </c>
      <c r="I520" s="9">
        <v>670.51666666672099</v>
      </c>
      <c r="J520" s="9">
        <v>16.621197583951329</v>
      </c>
      <c r="K520" s="9">
        <v>8.6749465469474583</v>
      </c>
      <c r="L520" s="9">
        <v>0.81</v>
      </c>
      <c r="N520" s="273">
        <f>INDEX(Table12[],MATCH(Table11[[#This Row],[Site ID]],Table12[[#Data],[Site ID]],0),MATCH(Table11[[#Headers],[Area]],Table12[#Headers],0))</f>
        <v>1</v>
      </c>
    </row>
    <row r="521" spans="2:14">
      <c r="B521" t="str">
        <f>INDEX(Table12[Site Name],MATCH('2024'!C521,Table12[Site ID],0),1)</f>
        <v>Nuffield Hospital</v>
      </c>
      <c r="C521" s="135" t="s">
        <v>133</v>
      </c>
      <c r="D521" t="str">
        <f>Table13[[#This Row],[Site ID]]&amp;"-"&amp;Table13[[#This Row],[Site Name]]</f>
        <v>NH-Nuffield Hospital</v>
      </c>
      <c r="E521" s="93" t="s">
        <v>1266</v>
      </c>
      <c r="F521" t="s">
        <v>450</v>
      </c>
      <c r="G521" s="109">
        <v>45539</v>
      </c>
      <c r="H521" s="109">
        <v>45567</v>
      </c>
      <c r="I521" s="9">
        <v>670.61666666669771</v>
      </c>
      <c r="J521" s="9">
        <v>16.413549717920557</v>
      </c>
      <c r="K521" s="9">
        <v>8.5665708339877646</v>
      </c>
      <c r="L521" s="9">
        <v>0.8</v>
      </c>
      <c r="N521" s="273">
        <f>INDEX(Table12[],MATCH(Table11[[#This Row],[Site ID]],Table12[[#Data],[Site ID]],0),MATCH(Table11[[#Headers],[Area]],Table12[#Headers],0))</f>
        <v>1</v>
      </c>
    </row>
    <row r="522" spans="2:14">
      <c r="B522" t="str">
        <f>INDEX(Table12[Site Name],MATCH('2024'!C522,Table12[Site ID],0),1)</f>
        <v>Ashdown Road</v>
      </c>
      <c r="C522" s="135" t="s">
        <v>30</v>
      </c>
      <c r="D522" t="str">
        <f>Table13[[#This Row],[Site ID]]&amp;"-"&amp;Table13[[#This Row],[Site Name]]</f>
        <v>AR-Ashdown Road</v>
      </c>
      <c r="E522" s="93" t="s">
        <v>1267</v>
      </c>
      <c r="F522" t="s">
        <v>450</v>
      </c>
      <c r="G522" s="109">
        <v>45539</v>
      </c>
      <c r="H522" s="109">
        <v>45567</v>
      </c>
      <c r="I522" s="9">
        <v>670.64999999996508</v>
      </c>
      <c r="J522" s="9">
        <v>5.6418772832329793</v>
      </c>
      <c r="K522" s="9">
        <v>2.9446123607687786</v>
      </c>
      <c r="L522" s="9">
        <v>0.27500000000000002</v>
      </c>
      <c r="N522" s="273">
        <f>INDEX(Table12[],MATCH(Table11[[#This Row],[Site ID]],Table12[[#Data],[Site ID]],0),MATCH(Table11[[#Headers],[Area]],Table12[#Headers],0))</f>
        <v>1</v>
      </c>
    </row>
    <row r="523" spans="2:14">
      <c r="B523" t="str">
        <f>INDEX(Table12[Site Name],MATCH('2024'!C523,Table12[Site ID],0),1)</f>
        <v>Chestnut Close</v>
      </c>
      <c r="C523" s="135" t="s">
        <v>60</v>
      </c>
      <c r="D523" t="str">
        <f>Table13[[#This Row],[Site ID]]&amp;"-"&amp;Table13[[#This Row],[Site Name]]</f>
        <v>CC-Chestnut Close</v>
      </c>
      <c r="E523" s="93" t="s">
        <v>1268</v>
      </c>
      <c r="F523" t="s">
        <v>450</v>
      </c>
      <c r="G523" s="109">
        <v>45539</v>
      </c>
      <c r="H523" s="109">
        <v>45567</v>
      </c>
      <c r="I523" s="9">
        <v>670.54999999998836</v>
      </c>
      <c r="J523" s="9">
        <v>20.826761613601136</v>
      </c>
      <c r="K523" s="9">
        <v>10.869917334864894</v>
      </c>
      <c r="L523" s="9">
        <v>1.0149999999999999</v>
      </c>
      <c r="N523" s="273">
        <f>INDEX(Table12[],MATCH(Table11[[#This Row],[Site ID]],Table12[[#Data],[Site ID]],0),MATCH(Table11[[#Headers],[Area]],Table12[#Headers],0))</f>
        <v>1</v>
      </c>
    </row>
    <row r="524" spans="2:14">
      <c r="B524" t="str">
        <f>INDEX(Table12[Site Name],MATCH('2024'!C524,Table12[Site ID],0),1)</f>
        <v>Sparrow Square</v>
      </c>
      <c r="C524" s="135" t="s">
        <v>188</v>
      </c>
      <c r="D524" t="str">
        <f>Table13[[#This Row],[Site ID]]&amp;"-"&amp;Table13[[#This Row],[Site Name]]</f>
        <v>SSQ-Sparrow Square</v>
      </c>
      <c r="E524" s="93" t="s">
        <v>1269</v>
      </c>
      <c r="F524" t="s">
        <v>450</v>
      </c>
      <c r="G524" s="109">
        <v>45539</v>
      </c>
      <c r="H524" s="109">
        <v>45567</v>
      </c>
      <c r="I524" s="9">
        <v>670.53333333326736</v>
      </c>
      <c r="J524" s="9">
        <v>20.560525949494963</v>
      </c>
      <c r="K524" s="9">
        <v>10.730963439193614</v>
      </c>
      <c r="L524" s="9">
        <v>1.002</v>
      </c>
      <c r="N524" s="273">
        <f>INDEX(Table12[],MATCH(Table11[[#This Row],[Site ID]],Table12[[#Data],[Site ID]],0),MATCH(Table11[[#Headers],[Area]],Table12[#Headers],0))</f>
        <v>2</v>
      </c>
    </row>
    <row r="525" spans="2:14">
      <c r="B525" t="str">
        <f>INDEX(Table12[Site Name],MATCH('2024'!C525,Table12[Site ID],0),1)</f>
        <v>Dove Dale</v>
      </c>
      <c r="C525" s="135" t="s">
        <v>76</v>
      </c>
      <c r="D525" t="str">
        <f>Table13[[#This Row],[Site ID]]&amp;"-"&amp;Table13[[#This Row],[Site Name]]</f>
        <v>DD (A)-Dove Dale</v>
      </c>
      <c r="E525" s="93" t="s">
        <v>1270</v>
      </c>
      <c r="F525" t="s">
        <v>450</v>
      </c>
      <c r="G525" s="109">
        <v>45539</v>
      </c>
      <c r="H525" s="109">
        <v>45567</v>
      </c>
      <c r="I525" s="9">
        <v>670.38333333330229</v>
      </c>
      <c r="J525" s="9">
        <v>23.110112124904731</v>
      </c>
      <c r="K525" s="9">
        <v>12.061645159136081</v>
      </c>
      <c r="L525" s="9">
        <v>1.1259999999999999</v>
      </c>
      <c r="N525" s="273">
        <f>INDEX(Table12[],MATCH(Table11[[#This Row],[Site ID]],Table12[[#Data],[Site ID]],0),MATCH(Table11[[#Headers],[Area]],Table12[#Headers],0))</f>
        <v>2</v>
      </c>
    </row>
    <row r="526" spans="2:14">
      <c r="B526" t="str">
        <f>INDEX(Table12[Site Name],MATCH('2024'!C526,Table12[Site ID],0),1)</f>
        <v>Passfield Avenue</v>
      </c>
      <c r="C526" s="135" t="s">
        <v>146</v>
      </c>
      <c r="D526" t="str">
        <f>Table13[[#This Row],[Site ID]]&amp;"-"&amp;Table13[[#This Row],[Site Name]]</f>
        <v>PA-Passfield Avenue</v>
      </c>
      <c r="E526" s="93" t="s">
        <v>1271</v>
      </c>
      <c r="F526" t="s">
        <v>450</v>
      </c>
      <c r="G526" s="109">
        <v>45539</v>
      </c>
      <c r="H526" s="109">
        <v>45567</v>
      </c>
      <c r="I526" s="9">
        <v>670.5</v>
      </c>
      <c r="J526" s="9">
        <v>20.192178970917226</v>
      </c>
      <c r="K526" s="9">
        <v>10.538715538057009</v>
      </c>
      <c r="L526" s="9">
        <v>0.98399999999999999</v>
      </c>
      <c r="N526" s="273">
        <f>INDEX(Table12[],MATCH(Table11[[#This Row],[Site ID]],Table12[[#Data],[Site ID]],0),MATCH(Table11[[#Headers],[Area]],Table12[#Headers],0))</f>
        <v>2</v>
      </c>
    </row>
    <row r="527" spans="2:14">
      <c r="B527" t="str">
        <f>INDEX(Table12[Site Name],MATCH('2024'!C527,Table12[Site ID],0),1)</f>
        <v>Mill Hill</v>
      </c>
      <c r="C527" s="297" t="s">
        <v>777</v>
      </c>
      <c r="D527" t="str">
        <f>Table13[[#This Row],[Site ID]]&amp;"-"&amp;Table13[[#This Row],[Site Name]]</f>
        <v>MH-Mill Hill</v>
      </c>
      <c r="E527" s="298" t="s">
        <v>1272</v>
      </c>
      <c r="F527" t="s">
        <v>451</v>
      </c>
      <c r="G527" s="299">
        <v>45567</v>
      </c>
      <c r="H527" s="299">
        <v>45602</v>
      </c>
      <c r="I527" s="18">
        <v>840.48333333333721</v>
      </c>
      <c r="J527" s="18">
        <v>30.563429375954172</v>
      </c>
      <c r="K527" s="18">
        <v>15.951685478055413</v>
      </c>
      <c r="L527" s="18">
        <v>1.867</v>
      </c>
      <c r="N527" s="273">
        <f>INDEX(Table12[],MATCH(Table11[[#This Row],[Site ID]],Table12[[#Data],[Site ID]],0),MATCH(Table11[[#Headers],[Area]],Table12[#Headers],0))</f>
        <v>2</v>
      </c>
    </row>
    <row r="528" spans="2:14">
      <c r="B528" t="str">
        <f>INDEX(Table12[Site Name],MATCH('2024'!C528,Table12[Site ID],0),1)</f>
        <v>High Street Botley</v>
      </c>
      <c r="C528" s="297" t="s">
        <v>13</v>
      </c>
      <c r="D528" t="str">
        <f>Table13[[#This Row],[Site ID]]&amp;"-"&amp;Table13[[#This Row],[Site Name]]</f>
        <v>HSB-High Street Botley</v>
      </c>
      <c r="E528" s="298" t="s">
        <v>1273</v>
      </c>
      <c r="F528" t="s">
        <v>451</v>
      </c>
      <c r="G528" s="299">
        <v>45567</v>
      </c>
      <c r="H528" s="299">
        <v>45602</v>
      </c>
      <c r="I528" s="18">
        <v>840.48333333333721</v>
      </c>
      <c r="J528" s="18">
        <v>26.830991294691422</v>
      </c>
      <c r="K528" s="18">
        <v>14.003648901195941</v>
      </c>
      <c r="L528" s="18">
        <v>1.639</v>
      </c>
      <c r="N528" s="273">
        <f>INDEX(Table12[],MATCH(Table11[[#This Row],[Site ID]],Table12[[#Data],[Site ID]],0),MATCH(Table11[[#Headers],[Area]],Table12[#Headers],0))</f>
        <v>2</v>
      </c>
    </row>
    <row r="529" spans="2:14">
      <c r="B529" t="str">
        <f>INDEX(Table12[Site Name],MATCH('2024'!C529,Table12[Site ID],0),1)</f>
        <v>High Street Botley 2 (A)</v>
      </c>
      <c r="C529" s="297" t="s">
        <v>24</v>
      </c>
      <c r="D529" t="str">
        <f>Table13[[#This Row],[Site ID]]&amp;"-"&amp;Table13[[#This Row],[Site Name]]</f>
        <v>HSB2A-High Street Botley 2 (A)</v>
      </c>
      <c r="E529" s="298" t="s">
        <v>1274</v>
      </c>
      <c r="F529" t="s">
        <v>451</v>
      </c>
      <c r="G529" s="299">
        <v>45567</v>
      </c>
      <c r="H529" s="299">
        <v>45602</v>
      </c>
      <c r="I529" s="18">
        <v>840.53333333332557</v>
      </c>
      <c r="J529" s="18">
        <v>27.107674492386035</v>
      </c>
      <c r="K529" s="18">
        <v>14.148055580577264</v>
      </c>
      <c r="L529" s="18">
        <v>1.6559999999999999</v>
      </c>
      <c r="N529" s="273">
        <f>INDEX(Table12[],MATCH(Table11[[#This Row],[Site ID]],Table12[[#Data],[Site ID]],0),MATCH(Table11[[#Headers],[Area]],Table12[#Headers],0))</f>
        <v>2</v>
      </c>
    </row>
    <row r="530" spans="2:14">
      <c r="B530" t="str">
        <f>INDEX(Table12[Site Name],MATCH('2024'!C530,Table12[Site ID],0),1)</f>
        <v>Kings Copse Avenue</v>
      </c>
      <c r="C530" s="297" t="s">
        <v>28</v>
      </c>
      <c r="D530" t="str">
        <f>Table13[[#This Row],[Site ID]]&amp;"-"&amp;Table13[[#This Row],[Site Name]]</f>
        <v>KCA-Kings Copse Avenue</v>
      </c>
      <c r="E530" s="298" t="s">
        <v>1275</v>
      </c>
      <c r="F530" t="s">
        <v>451</v>
      </c>
      <c r="G530" s="299">
        <v>45567</v>
      </c>
      <c r="H530" s="299">
        <v>45602</v>
      </c>
      <c r="I530" s="18">
        <v>840.53333333332557</v>
      </c>
      <c r="J530" s="18">
        <v>28.171683454949502</v>
      </c>
      <c r="K530" s="18">
        <v>14.703383849138572</v>
      </c>
      <c r="L530" s="18">
        <v>1.7210000000000001</v>
      </c>
      <c r="N530" s="273">
        <f>INDEX(Table12[],MATCH(Table11[[#This Row],[Site ID]],Table12[[#Data],[Site ID]],0),MATCH(Table11[[#Headers],[Area]],Table12[#Headers],0))</f>
        <v>2</v>
      </c>
    </row>
    <row r="531" spans="2:14">
      <c r="B531" t="str">
        <f>INDEX(Table12[Site Name],MATCH('2024'!C531,Table12[Site ID],0),1)</f>
        <v>Grange Road</v>
      </c>
      <c r="C531" s="297" t="s">
        <v>32</v>
      </c>
      <c r="D531" t="str">
        <f>Table13[[#This Row],[Site ID]]&amp;"-"&amp;Table13[[#This Row],[Site Name]]</f>
        <v>GR-Grange Road</v>
      </c>
      <c r="E531" s="298" t="s">
        <v>1276</v>
      </c>
      <c r="F531" t="s">
        <v>451</v>
      </c>
      <c r="G531" s="299">
        <v>45567</v>
      </c>
      <c r="H531" s="299">
        <v>45602</v>
      </c>
      <c r="I531" s="18">
        <v>840.53333333332557</v>
      </c>
      <c r="J531" s="18">
        <v>22.835269273477369</v>
      </c>
      <c r="K531" s="18">
        <v>11.918198994508021</v>
      </c>
      <c r="L531" s="18">
        <v>1.395</v>
      </c>
      <c r="N531" s="273">
        <f>INDEX(Table12[],MATCH(Table11[[#This Row],[Site ID]],Table12[[#Data],[Site ID]],0),MATCH(Table11[[#Headers],[Area]],Table12[#Headers],0))</f>
        <v>2</v>
      </c>
    </row>
    <row r="532" spans="2:14">
      <c r="B532" t="str">
        <f>INDEX(Table12[Site Name],MATCH('2024'!C532,Table12[Site ID],0),1)</f>
        <v>Pavilion Road</v>
      </c>
      <c r="C532" s="297" t="s">
        <v>36</v>
      </c>
      <c r="D532" t="str">
        <f>Table13[[#This Row],[Site ID]]&amp;"-"&amp;Table13[[#This Row],[Site Name]]</f>
        <v>PAV-Pavilion Road</v>
      </c>
      <c r="E532" s="298" t="s">
        <v>1277</v>
      </c>
      <c r="F532" t="s">
        <v>451</v>
      </c>
      <c r="G532" s="299">
        <v>45567</v>
      </c>
      <c r="H532" s="299">
        <v>45602</v>
      </c>
      <c r="I532" s="18">
        <v>840.54999999987194</v>
      </c>
      <c r="J532" s="18">
        <v>15.632437094761764</v>
      </c>
      <c r="K532" s="18">
        <v>8.1588920118798356</v>
      </c>
      <c r="L532" s="18">
        <v>0.95499999999999996</v>
      </c>
      <c r="N532" s="273">
        <f>INDEX(Table12[],MATCH(Table11[[#This Row],[Site ID]],Table12[[#Data],[Site ID]],0),MATCH(Table11[[#Headers],[Area]],Table12[#Headers],0))</f>
        <v>2</v>
      </c>
    </row>
    <row r="533" spans="2:14">
      <c r="B533" t="str">
        <f>INDEX(Table12[Site Name],MATCH('2024'!C533,Table12[Site ID],0),1)</f>
        <v>Bridge Road</v>
      </c>
      <c r="C533" s="297" t="s">
        <v>34</v>
      </c>
      <c r="D533" t="str">
        <f>Table13[[#This Row],[Site ID]]&amp;"-"&amp;Table13[[#This Row],[Site Name]]</f>
        <v>BDG-Bridge Road</v>
      </c>
      <c r="E533" s="298" t="s">
        <v>1278</v>
      </c>
      <c r="F533" t="s">
        <v>451</v>
      </c>
      <c r="G533" s="299">
        <v>45567</v>
      </c>
      <c r="H533" s="299">
        <v>45602</v>
      </c>
      <c r="I533" s="18">
        <v>840.60000000003492</v>
      </c>
      <c r="J533" s="18">
        <v>22.456992624315035</v>
      </c>
      <c r="K533" s="18">
        <v>11.720768593066303</v>
      </c>
      <c r="L533" s="18">
        <v>1.3720000000000001</v>
      </c>
      <c r="N533" s="273">
        <f>INDEX(Table12[],MATCH(Table11[[#This Row],[Site ID]],Table12[[#Data],[Site ID]],0),MATCH(Table11[[#Headers],[Area]],Table12[#Headers],0))</f>
        <v>2</v>
      </c>
    </row>
    <row r="534" spans="2:14">
      <c r="B534" t="str">
        <f>INDEX(Table12[Site Name],MATCH('2024'!C534,Table12[Site ID],0),1)</f>
        <v>Bridge Road 2</v>
      </c>
      <c r="C534" s="297" t="s">
        <v>38</v>
      </c>
      <c r="D534" t="str">
        <f>Table13[[#This Row],[Site ID]]&amp;"-"&amp;Table13[[#This Row],[Site Name]]</f>
        <v>BDG2-Bridge Road 2</v>
      </c>
      <c r="E534" s="298" t="s">
        <v>1279</v>
      </c>
      <c r="F534" t="s">
        <v>451</v>
      </c>
      <c r="G534" s="299">
        <v>45567</v>
      </c>
      <c r="H534" s="299">
        <v>45602</v>
      </c>
      <c r="I534" s="18">
        <v>840.58333333331393</v>
      </c>
      <c r="J534" s="18">
        <v>37.238098542679552</v>
      </c>
      <c r="K534" s="18">
        <v>19.435333268621896</v>
      </c>
      <c r="L534" s="18">
        <v>2.2749999999999999</v>
      </c>
      <c r="N534" s="273">
        <f>INDEX(Table12[],MATCH(Table11[[#This Row],[Site ID]],Table12[[#Data],[Site ID]],0),MATCH(Table11[[#Headers],[Area]],Table12[#Headers],0))</f>
        <v>2</v>
      </c>
    </row>
    <row r="535" spans="2:14">
      <c r="B535" t="str">
        <f>INDEX(Table12[Site Name],MATCH('2024'!C535,Table12[Site ID],0),1)</f>
        <v>Oakhill 2 (Bridge)</v>
      </c>
      <c r="C535" s="297" t="s">
        <v>54</v>
      </c>
      <c r="D535" t="str">
        <f>Table13[[#This Row],[Site ID]]&amp;"-"&amp;Table13[[#This Row],[Site Name]]</f>
        <v>OH2-Oakhill 2 (Bridge)</v>
      </c>
      <c r="E535" s="298" t="s">
        <v>1280</v>
      </c>
      <c r="F535" t="s">
        <v>451</v>
      </c>
      <c r="G535" s="299">
        <v>45567</v>
      </c>
      <c r="H535" s="299">
        <v>45602</v>
      </c>
      <c r="I535" s="18">
        <v>840.60000000003492</v>
      </c>
      <c r="J535" s="18">
        <v>38.726854627645309</v>
      </c>
      <c r="K535" s="18">
        <v>20.212345839063314</v>
      </c>
      <c r="L535" s="18">
        <v>2.3660000000000001</v>
      </c>
      <c r="N535" s="273">
        <f>INDEX(Table12[],MATCH(Table11[[#This Row],[Site ID]],Table12[[#Data],[Site ID]],0),MATCH(Table11[[#Headers],[Area]],Table12[#Headers],0))</f>
        <v>2</v>
      </c>
    </row>
    <row r="536" spans="2:14">
      <c r="B536" t="str">
        <f>INDEX(Table12[Site Name],MATCH('2024'!C536,Table12[Site ID],0),1)</f>
        <v>Oakhill (Prov)</v>
      </c>
      <c r="C536" s="297" t="s">
        <v>58</v>
      </c>
      <c r="D536" t="str">
        <f>Table13[[#This Row],[Site ID]]&amp;"-"&amp;Table13[[#This Row],[Site Name]]</f>
        <v>OH-Oakhill (Prov)</v>
      </c>
      <c r="E536" s="298" t="s">
        <v>1281</v>
      </c>
      <c r="F536" t="s">
        <v>451</v>
      </c>
      <c r="G536" s="299">
        <v>45567</v>
      </c>
      <c r="H536" s="299">
        <v>45602</v>
      </c>
      <c r="I536" s="18">
        <v>840.51666666660458</v>
      </c>
      <c r="J536" s="18">
        <v>29.219902440961089</v>
      </c>
      <c r="K536" s="18">
        <v>15.250471002589295</v>
      </c>
      <c r="L536" s="18">
        <v>1.7849999999999999</v>
      </c>
      <c r="N536" s="273">
        <f>INDEX(Table12[],MATCH(Table11[[#This Row],[Site ID]],Table12[[#Data],[Site ID]],0),MATCH(Table11[[#Headers],[Area]],Table12[#Headers],0))</f>
        <v>2</v>
      </c>
    </row>
    <row r="537" spans="2:14">
      <c r="B537" t="str">
        <f>INDEX(Table12[Site Name],MATCH('2024'!C537,Table12[Site ID],0),1)</f>
        <v>Providence Hill 2</v>
      </c>
      <c r="C537" s="297" t="s">
        <v>62</v>
      </c>
      <c r="D537" t="str">
        <f>Table13[[#This Row],[Site ID]]&amp;"-"&amp;Table13[[#This Row],[Site Name]]</f>
        <v>PH2-Providence Hill 2</v>
      </c>
      <c r="E537" s="298" t="s">
        <v>1282</v>
      </c>
      <c r="F537" t="s">
        <v>451</v>
      </c>
      <c r="G537" s="299">
        <v>45567</v>
      </c>
      <c r="H537" s="299">
        <v>45602</v>
      </c>
      <c r="I537" s="18">
        <v>840.88333333324408</v>
      </c>
      <c r="J537" s="18">
        <v>37.322988523976768</v>
      </c>
      <c r="K537" s="18">
        <v>19.479639104372009</v>
      </c>
      <c r="L537" s="18">
        <v>2.2810000000000001</v>
      </c>
      <c r="N537" s="273">
        <f>INDEX(Table12[],MATCH(Table11[[#This Row],[Site ID]],Table12[[#Data],[Site ID]],0),MATCH(Table11[[#Headers],[Area]],Table12[#Headers],0))</f>
        <v>3</v>
      </c>
    </row>
    <row r="538" spans="2:14">
      <c r="B538" t="str">
        <f>INDEX(Table12[Site Name],MATCH('2024'!C538,Table12[Site ID],0),1)</f>
        <v>Providence Hill 1</v>
      </c>
      <c r="C538" s="297" t="s">
        <v>66</v>
      </c>
      <c r="D538" t="str">
        <f>Table13[[#This Row],[Site ID]]&amp;"-"&amp;Table13[[#This Row],[Site Name]]</f>
        <v>PH1-Providence Hill 1</v>
      </c>
      <c r="E538" s="298" t="s">
        <v>1283</v>
      </c>
      <c r="F538" t="s">
        <v>451</v>
      </c>
      <c r="G538" s="299">
        <v>45567</v>
      </c>
      <c r="H538" s="299">
        <v>45602</v>
      </c>
      <c r="I538" s="18">
        <v>840.86666666669771</v>
      </c>
      <c r="J538" s="18">
        <v>27.129654324901875</v>
      </c>
      <c r="K538" s="18">
        <v>14.159527309447743</v>
      </c>
      <c r="L538" s="18">
        <v>1.6579999999999999</v>
      </c>
      <c r="N538" s="273">
        <f>INDEX(Table12[],MATCH(Table11[[#This Row],[Site ID]],Table12[[#Data],[Site ID]],0),MATCH(Table11[[#Headers],[Area]],Table12[#Headers],0))</f>
        <v>3</v>
      </c>
    </row>
    <row r="539" spans="2:14">
      <c r="B539" t="str">
        <f>INDEX(Table12[Site Name],MATCH('2024'!C539,Table12[Site ID],0),1)</f>
        <v>Providence Hill 3</v>
      </c>
      <c r="C539" s="297" t="s">
        <v>70</v>
      </c>
      <c r="D539" t="str">
        <f>Table13[[#This Row],[Site ID]]&amp;"-"&amp;Table13[[#This Row],[Site Name]]</f>
        <v>PH3-Providence Hill 3</v>
      </c>
      <c r="E539" s="298" t="s">
        <v>1284</v>
      </c>
      <c r="F539" t="s">
        <v>451</v>
      </c>
      <c r="G539" s="299">
        <v>45567</v>
      </c>
      <c r="H539" s="299">
        <v>45602</v>
      </c>
      <c r="I539" s="18">
        <v>840.86666666669771</v>
      </c>
      <c r="J539" s="18">
        <v>22.024435899467992</v>
      </c>
      <c r="K539" s="18">
        <v>11.495008298260956</v>
      </c>
      <c r="L539" s="18">
        <v>1.3460000000000001</v>
      </c>
      <c r="N539" s="273">
        <f>INDEX(Table12[],MATCH(Table11[[#This Row],[Site ID]],Table12[[#Data],[Site ID]],0),MATCH(Table11[[#Headers],[Area]],Table12[#Headers],0))</f>
        <v>3</v>
      </c>
    </row>
    <row r="540" spans="2:14">
      <c r="B540" t="str">
        <f>INDEX(Table12[Site Name],MATCH('2024'!C540,Table12[Site ID],0),1)</f>
        <v>Hamble Lane 2 (Tesco)</v>
      </c>
      <c r="C540" s="297" t="s">
        <v>74</v>
      </c>
      <c r="D540" t="str">
        <f>Table13[[#This Row],[Site ID]]&amp;"-"&amp;Table13[[#This Row],[Site Name]]</f>
        <v>HL2-Hamble Lane 2 (Tesco)</v>
      </c>
      <c r="E540" s="298" t="s">
        <v>1285</v>
      </c>
      <c r="F540" t="s">
        <v>451</v>
      </c>
      <c r="G540" s="299">
        <v>45567</v>
      </c>
      <c r="H540" s="299">
        <v>45602</v>
      </c>
      <c r="I540" s="18">
        <v>840.86666666669771</v>
      </c>
      <c r="J540" s="18">
        <v>30.500407516053741</v>
      </c>
      <c r="K540" s="18">
        <v>15.918793066833894</v>
      </c>
      <c r="L540" s="18">
        <v>1.8640000000000001</v>
      </c>
      <c r="N540" s="273">
        <f>INDEX(Table12[],MATCH(Table11[[#This Row],[Site ID]],Table12[[#Data],[Site ID]],0),MATCH(Table11[[#Headers],[Area]],Table12[#Headers],0))</f>
        <v>4</v>
      </c>
    </row>
    <row r="541" spans="2:14">
      <c r="B541" t="str">
        <f>INDEX(Table12[Site Name],MATCH('2024'!C541,Table12[Site ID],0),1)</f>
        <v>Hamble Lane (Woodlands)</v>
      </c>
      <c r="C541" s="297" t="s">
        <v>78</v>
      </c>
      <c r="D541" t="str">
        <f>Table13[[#This Row],[Site ID]]&amp;"-"&amp;Table13[[#This Row],[Site Name]]</f>
        <v>HL-Hamble Lane (Woodlands)</v>
      </c>
      <c r="E541" s="298" t="s">
        <v>1286</v>
      </c>
      <c r="F541" t="s">
        <v>451</v>
      </c>
      <c r="G541" s="299">
        <v>45567</v>
      </c>
      <c r="H541" s="299">
        <v>45602</v>
      </c>
      <c r="I541" s="18">
        <v>840.86666666652309</v>
      </c>
      <c r="J541" s="18">
        <v>21.026300245781755</v>
      </c>
      <c r="K541" s="18">
        <v>10.974060671076073</v>
      </c>
      <c r="L541" s="18">
        <v>1.2849999999999999</v>
      </c>
      <c r="N541" s="273">
        <f>INDEX(Table12[],MATCH(Table11[[#This Row],[Site ID]],Table12[[#Data],[Site ID]],0),MATCH(Table11[[#Headers],[Area]],Table12[#Headers],0))</f>
        <v>4</v>
      </c>
    </row>
    <row r="542" spans="2:14">
      <c r="B542" t="str">
        <f>INDEX(Table12[Site Name],MATCH('2024'!C542,Table12[Site ID],0),1)</f>
        <v>Hamble Lane 4</v>
      </c>
      <c r="C542" s="297" t="s">
        <v>86</v>
      </c>
      <c r="D542" t="str">
        <f>Table13[[#This Row],[Site ID]]&amp;"-"&amp;Table13[[#This Row],[Site Name]]</f>
        <v>HL4-Hamble Lane 4</v>
      </c>
      <c r="E542" s="298" t="s">
        <v>1287</v>
      </c>
      <c r="F542" t="s">
        <v>451</v>
      </c>
      <c r="G542" s="299">
        <v>45567</v>
      </c>
      <c r="H542" s="299">
        <v>45602</v>
      </c>
      <c r="I542" s="18">
        <v>840.88333333324408</v>
      </c>
      <c r="J542" s="18">
        <v>19.405990525837986</v>
      </c>
      <c r="K542" s="18">
        <v>10.128387539581412</v>
      </c>
      <c r="L542" s="18">
        <v>1.1859999999999999</v>
      </c>
      <c r="N542" s="273">
        <f>INDEX(Table12[],MATCH(Table11[[#This Row],[Site ID]],Table12[[#Data],[Site ID]],0),MATCH(Table11[[#Headers],[Area]],Table12[#Headers],0))</f>
        <v>4</v>
      </c>
    </row>
    <row r="543" spans="2:14">
      <c r="B543" t="str">
        <f>INDEX(Table12[Site Name],MATCH('2024'!C543,Table12[Site ID],0),1)</f>
        <v>Hamble Primary School</v>
      </c>
      <c r="C543" s="297" t="s">
        <v>90</v>
      </c>
      <c r="D543" t="str">
        <f>Table13[[#This Row],[Site ID]]&amp;"-"&amp;Table13[[#This Row],[Site Name]]</f>
        <v>HPS-Hamble Primary School</v>
      </c>
      <c r="E543" s="298" t="s">
        <v>1288</v>
      </c>
      <c r="F543" t="s">
        <v>451</v>
      </c>
      <c r="G543" s="299">
        <v>45567</v>
      </c>
      <c r="H543" s="299">
        <v>45602</v>
      </c>
      <c r="I543" s="18">
        <v>840.86666666669771</v>
      </c>
      <c r="J543" s="18">
        <v>18.522779671766539</v>
      </c>
      <c r="K543" s="18">
        <v>9.6674215405879647</v>
      </c>
      <c r="L543" s="18">
        <v>1.1319999999999999</v>
      </c>
      <c r="N543" s="273">
        <f>INDEX(Table12[],MATCH(Table11[[#This Row],[Site ID]],Table12[[#Data],[Site ID]],0),MATCH(Table11[[#Headers],[Area]],Table12[#Headers],0))</f>
        <v>5</v>
      </c>
    </row>
    <row r="544" spans="2:14">
      <c r="B544" t="str">
        <f>INDEX(Table12[Site Name],MATCH('2024'!C544,Table12[Site ID],0),1)</f>
        <v>Hound Parish Office</v>
      </c>
      <c r="C544" s="297" t="s">
        <v>93</v>
      </c>
      <c r="D544" t="str">
        <f>Table13[[#This Row],[Site ID]]&amp;"-"&amp;Table13[[#This Row],[Site Name]]</f>
        <v>HPO-Hound Parish Office</v>
      </c>
      <c r="E544" s="298" t="s">
        <v>1289</v>
      </c>
      <c r="F544" t="s">
        <v>451</v>
      </c>
      <c r="G544" s="299">
        <v>45567</v>
      </c>
      <c r="H544" s="299">
        <v>45602</v>
      </c>
      <c r="I544" s="18">
        <v>840.79999999998836</v>
      </c>
      <c r="J544" s="18">
        <v>16.118714319695751</v>
      </c>
      <c r="K544" s="18">
        <v>8.4126901459789938</v>
      </c>
      <c r="L544" s="18">
        <v>0.98499999999999999</v>
      </c>
      <c r="N544" s="273">
        <f>INDEX(Table12[],MATCH(Table11[[#This Row],[Site ID]],Table12[[#Data],[Site ID]],0),MATCH(Table11[[#Headers],[Area]],Table12[#Headers],0))</f>
        <v>5</v>
      </c>
    </row>
    <row r="545" spans="2:14">
      <c r="B545" t="str">
        <f>INDEX(Table12[Site Name],MATCH('2024'!C545,Table12[Site ID],0),1)</f>
        <v>Allington Lane</v>
      </c>
      <c r="C545" s="297" t="s">
        <v>26</v>
      </c>
      <c r="D545" t="str">
        <f>Table13[[#This Row],[Site ID]]&amp;"-"&amp;Table13[[#This Row],[Site Name]]</f>
        <v>AL-Allington Lane</v>
      </c>
      <c r="E545" s="298" t="s">
        <v>1290</v>
      </c>
      <c r="F545" t="s">
        <v>451</v>
      </c>
      <c r="G545" s="299">
        <v>45567</v>
      </c>
      <c r="H545" s="299">
        <v>45602</v>
      </c>
      <c r="I545" s="18">
        <v>840.70000000001164</v>
      </c>
      <c r="J545" s="18">
        <v>17.937271321517535</v>
      </c>
      <c r="K545" s="18">
        <v>9.3618326312722004</v>
      </c>
      <c r="L545" s="18">
        <v>1.0960000000000001</v>
      </c>
      <c r="M545" t="s">
        <v>1291</v>
      </c>
      <c r="N545" s="273">
        <f>INDEX(Table12[],MATCH(Table11[[#This Row],[Site ID]],Table12[[#Data],[Site ID]],0),MATCH(Table11[[#Headers],[Area]],Table12[#Headers],0))</f>
        <v>5</v>
      </c>
    </row>
    <row r="546" spans="2:14">
      <c r="B546" t="str">
        <f>INDEX(Table12[Site Name],MATCH('2024'!C546,Table12[Site ID],0),1)</f>
        <v>Jukes Walk</v>
      </c>
      <c r="C546" s="297" t="s">
        <v>102</v>
      </c>
      <c r="D546" t="str">
        <f>Table13[[#This Row],[Site ID]]&amp;"-"&amp;Table13[[#This Row],[Site Name]]</f>
        <v>JW-Jukes Walk</v>
      </c>
      <c r="E546" s="298" t="s">
        <v>1292</v>
      </c>
      <c r="F546" t="s">
        <v>451</v>
      </c>
      <c r="G546" s="299">
        <v>45567</v>
      </c>
      <c r="H546" s="299">
        <v>45602</v>
      </c>
      <c r="I546" s="18">
        <v>840.86666666669771</v>
      </c>
      <c r="J546" s="18">
        <v>18.179159200823875</v>
      </c>
      <c r="K546" s="18">
        <v>9.4880789148350075</v>
      </c>
      <c r="L546" s="18">
        <v>1.111</v>
      </c>
      <c r="M546" t="s">
        <v>1293</v>
      </c>
      <c r="N546" s="273">
        <f>INDEX(Table12[],MATCH(Table11[[#This Row],[Site ID]],Table12[[#Data],[Site ID]],0),MATCH(Table11[[#Headers],[Area]],Table12[#Headers],0))</f>
        <v>5</v>
      </c>
    </row>
    <row r="547" spans="2:14">
      <c r="B547" t="str">
        <f>INDEX(Table12[Site Name],MATCH('2024'!C547,Table12[Site ID],0),1)</f>
        <v>Botley Road</v>
      </c>
      <c r="C547" s="297" t="s">
        <v>46</v>
      </c>
      <c r="D547" t="str">
        <f>Table13[[#This Row],[Site ID]]&amp;"-"&amp;Table13[[#This Row],[Site Name]]</f>
        <v>BOT-Botley Road</v>
      </c>
      <c r="E547" s="298" t="s">
        <v>1294</v>
      </c>
      <c r="F547" t="s">
        <v>451</v>
      </c>
      <c r="G547" s="299">
        <v>45567</v>
      </c>
      <c r="H547" s="299">
        <v>45602</v>
      </c>
      <c r="I547" s="18">
        <v>840.84999999997672</v>
      </c>
      <c r="J547" s="18">
        <v>22.908485461141144</v>
      </c>
      <c r="K547" s="18">
        <v>11.956412036086192</v>
      </c>
      <c r="L547" s="18">
        <v>1.4</v>
      </c>
      <c r="N547" s="273">
        <f>INDEX(Table12[],MATCH(Table11[[#This Row],[Site ID]],Table12[[#Data],[Site ID]],0),MATCH(Table11[[#Headers],[Area]],Table12[#Headers],0))</f>
        <v>5</v>
      </c>
    </row>
    <row r="548" spans="2:14">
      <c r="B548" t="str">
        <f>INDEX(Table12[Site Name],MATCH('2024'!C548,Table12[Site ID],0),1)</f>
        <v>Wyvern School</v>
      </c>
      <c r="C548" s="297" t="s">
        <v>107</v>
      </c>
      <c r="D548" t="str">
        <f>Table13[[#This Row],[Site ID]]&amp;"-"&amp;Table13[[#This Row],[Site Name]]</f>
        <v>WYV-Wyvern School</v>
      </c>
      <c r="E548" s="298" t="s">
        <v>1295</v>
      </c>
      <c r="F548" t="s">
        <v>451</v>
      </c>
      <c r="G548" s="299">
        <v>45567</v>
      </c>
      <c r="H548" s="299">
        <v>45602</v>
      </c>
      <c r="I548" s="18">
        <v>840.89999999996508</v>
      </c>
      <c r="J548" s="18">
        <v>15.576843857772081</v>
      </c>
      <c r="K548" s="18">
        <v>8.1298767524906488</v>
      </c>
      <c r="L548" s="18">
        <v>0.95199999999999996</v>
      </c>
      <c r="M548" t="s">
        <v>1296</v>
      </c>
      <c r="N548" s="273">
        <f>INDEX(Table12[],MATCH(Table11[[#This Row],[Site ID]],Table12[[#Data],[Site ID]],0),MATCH(Table11[[#Headers],[Area]],Table12[#Headers],0))</f>
        <v>5</v>
      </c>
    </row>
    <row r="549" spans="2:14">
      <c r="B549" t="str">
        <f>INDEX(Table12[Site Name],MATCH('2024'!C549,Table12[Site ID],0),1)</f>
        <v>Fair Oak Road/Sandy Lane</v>
      </c>
      <c r="C549" s="297" t="s">
        <v>84</v>
      </c>
      <c r="D549" t="str">
        <f>Table13[[#This Row],[Site ID]]&amp;"-"&amp;Table13[[#This Row],[Site Name]]</f>
        <v>FORSL-Fair Oak Road/Sandy Lane</v>
      </c>
      <c r="E549" s="298" t="s">
        <v>1297</v>
      </c>
      <c r="F549" t="s">
        <v>451</v>
      </c>
      <c r="G549" s="299">
        <v>45567</v>
      </c>
      <c r="H549" s="299">
        <v>45602</v>
      </c>
      <c r="I549" s="18">
        <v>840.9000000001397</v>
      </c>
      <c r="J549" s="18">
        <v>25.492355809247758</v>
      </c>
      <c r="K549" s="18">
        <v>13.30498737434643</v>
      </c>
      <c r="L549" s="18">
        <v>1.5580000000000001</v>
      </c>
      <c r="N549" s="273">
        <f>INDEX(Table12[],MATCH(Table11[[#This Row],[Site ID]],Table12[[#Data],[Site ID]],0),MATCH(Table11[[#Headers],[Area]],Table12[#Headers],0))</f>
        <v>5</v>
      </c>
    </row>
    <row r="550" spans="2:14">
      <c r="B550" t="str">
        <f>INDEX(Table12[Site Name],MATCH('2024'!C550,Table12[Site ID],0),1)</f>
        <v>Fair Oak Road</v>
      </c>
      <c r="C550" s="297" t="s">
        <v>80</v>
      </c>
      <c r="D550" t="str">
        <f>Table13[[#This Row],[Site ID]]&amp;"-"&amp;Table13[[#This Row],[Site Name]]</f>
        <v>FOR-Fair Oak Road</v>
      </c>
      <c r="E550" s="298" t="s">
        <v>1298</v>
      </c>
      <c r="F550" t="s">
        <v>451</v>
      </c>
      <c r="G550" s="299">
        <v>45567</v>
      </c>
      <c r="H550" s="299">
        <v>45602</v>
      </c>
      <c r="I550" s="18">
        <v>840.89999999996508</v>
      </c>
      <c r="J550" s="18">
        <v>17.982091806398653</v>
      </c>
      <c r="K550" s="18">
        <v>9.3852253686840577</v>
      </c>
      <c r="L550" s="18">
        <v>1.099</v>
      </c>
      <c r="N550" s="273">
        <f>INDEX(Table12[],MATCH(Table11[[#This Row],[Site ID]],Table12[[#Data],[Site ID]],0),MATCH(Table11[[#Headers],[Area]],Table12[#Headers],0))</f>
        <v>5</v>
      </c>
    </row>
    <row r="551" spans="2:14">
      <c r="B551" t="str">
        <f>INDEX(Table12[Site Name],MATCH('2024'!C551,Table12[Site ID],0),1)</f>
        <v>Bishopstoke Road</v>
      </c>
      <c r="C551" s="297" t="s">
        <v>49</v>
      </c>
      <c r="D551" t="str">
        <f>Table13[[#This Row],[Site ID]]&amp;"-"&amp;Table13[[#This Row],[Site Name]]</f>
        <v>BR-Bishopstoke Road</v>
      </c>
      <c r="E551" s="298" t="s">
        <v>1299</v>
      </c>
      <c r="F551" t="s">
        <v>451</v>
      </c>
      <c r="G551" s="299">
        <v>45567</v>
      </c>
      <c r="H551" s="299">
        <v>45602</v>
      </c>
      <c r="I551" s="18">
        <v>840.91666666668607</v>
      </c>
      <c r="J551" s="18">
        <v>27.193488851451161</v>
      </c>
      <c r="K551" s="18">
        <v>14.192843868189541</v>
      </c>
      <c r="L551" s="18">
        <v>1.6619999999999999</v>
      </c>
      <c r="M551" t="s">
        <v>1300</v>
      </c>
      <c r="N551" s="273">
        <f>INDEX(Table12[],MATCH(Table11[[#This Row],[Site ID]],Table12[[#Data],[Site ID]],0),MATCH(Table11[[#Headers],[Area]],Table12[#Headers],0))</f>
        <v>5</v>
      </c>
    </row>
    <row r="552" spans="2:14">
      <c r="B552" t="str">
        <f>INDEX(Table12[Site Name],MATCH('2024'!C552,Table12[Site ID],0),1)</f>
        <v>Bishopstoke Road 2</v>
      </c>
      <c r="C552" s="297" t="s">
        <v>52</v>
      </c>
      <c r="D552" t="str">
        <f>Table13[[#This Row],[Site ID]]&amp;"-"&amp;Table13[[#This Row],[Site Name]]</f>
        <v>BR2-Bishopstoke Road 2</v>
      </c>
      <c r="E552" s="298" t="s">
        <v>1301</v>
      </c>
      <c r="F552" t="s">
        <v>451</v>
      </c>
      <c r="G552" s="299">
        <v>45567</v>
      </c>
      <c r="H552" s="299">
        <v>45602</v>
      </c>
      <c r="I552" s="18">
        <v>840.98333333339542</v>
      </c>
      <c r="J552" s="18">
        <v>24.393668919318838</v>
      </c>
      <c r="K552" s="18">
        <v>12.731559978767661</v>
      </c>
      <c r="L552" s="18">
        <v>1.4910000000000001</v>
      </c>
      <c r="N552" s="273">
        <f>INDEX(Table12[],MATCH(Table11[[#This Row],[Site ID]],Table12[[#Data],[Site ID]],0),MATCH(Table11[[#Headers],[Area]],Table12[#Headers],0))</f>
        <v>5</v>
      </c>
    </row>
    <row r="553" spans="2:14">
      <c r="B553" t="str">
        <f>INDEX(Table12[Site Name],MATCH('2024'!C553,Table12[Site ID],0),1)</f>
        <v>Twyford Road</v>
      </c>
      <c r="C553" s="297" t="s">
        <v>118</v>
      </c>
      <c r="D553" t="str">
        <f>Table13[[#This Row],[Site ID]]&amp;"-"&amp;Table13[[#This Row],[Site Name]]</f>
        <v>TWY-Twyford Road</v>
      </c>
      <c r="E553" s="298" t="s">
        <v>1302</v>
      </c>
      <c r="F553" t="s">
        <v>451</v>
      </c>
      <c r="G553" s="299">
        <v>45567</v>
      </c>
      <c r="H553" s="299">
        <v>45602</v>
      </c>
      <c r="I553" s="18">
        <v>840.95000000012806</v>
      </c>
      <c r="J553" s="18">
        <v>21.891363339077468</v>
      </c>
      <c r="K553" s="18">
        <v>11.425554978641685</v>
      </c>
      <c r="L553" s="18">
        <v>1.3380000000000001</v>
      </c>
      <c r="N553" s="273">
        <f>INDEX(Table12[],MATCH(Table11[[#This Row],[Site ID]],Table12[[#Data],[Site ID]],0),MATCH(Table11[[#Headers],[Area]],Table12[#Headers],0))</f>
        <v>5</v>
      </c>
    </row>
    <row r="554" spans="2:14">
      <c r="B554" t="str">
        <f>INDEX(Table12[Site Name],MATCH('2024'!C554,Table12[Site ID],0),1)</f>
        <v>Mill Street</v>
      </c>
      <c r="C554" s="297" t="s">
        <v>122</v>
      </c>
      <c r="D554" t="str">
        <f>Table13[[#This Row],[Site ID]]&amp;"-"&amp;Table13[[#This Row],[Site Name]]</f>
        <v>MS-Mill Street</v>
      </c>
      <c r="E554" s="298" t="s">
        <v>1303</v>
      </c>
      <c r="F554" t="s">
        <v>451</v>
      </c>
      <c r="G554" s="299">
        <v>45567</v>
      </c>
      <c r="H554" s="299">
        <v>45602</v>
      </c>
      <c r="I554" s="18">
        <v>840.95000000012806</v>
      </c>
      <c r="J554" s="18">
        <v>29.139400677800424</v>
      </c>
      <c r="K554" s="18">
        <v>15.208455468580597</v>
      </c>
      <c r="L554" s="18">
        <v>1.7809999999999999</v>
      </c>
      <c r="N554" s="273">
        <f>INDEX(Table12[],MATCH(Table11[[#This Row],[Site ID]],Table12[[#Data],[Site ID]],0),MATCH(Table11[[#Headers],[Area]],Table12[#Headers],0))</f>
        <v>5</v>
      </c>
    </row>
    <row r="555" spans="2:14">
      <c r="B555" t="str">
        <f>INDEX(Table12[Site Name],MATCH('2024'!C555,Table12[Site ID],0),1)</f>
        <v>Campbell Road 4</v>
      </c>
      <c r="C555" s="297" t="s">
        <v>72</v>
      </c>
      <c r="D555" t="str">
        <f>Table13[[#This Row],[Site ID]]&amp;"-"&amp;Table13[[#This Row],[Site Name]]</f>
        <v>CR4-Campbell Road 4</v>
      </c>
      <c r="E555" s="298" t="s">
        <v>1304</v>
      </c>
      <c r="F555" t="s">
        <v>451</v>
      </c>
      <c r="G555" s="299">
        <v>45567</v>
      </c>
      <c r="H555" s="299">
        <v>45602</v>
      </c>
      <c r="I555" s="18">
        <v>840.99999999994179</v>
      </c>
      <c r="J555" s="18">
        <v>18.781607609989408</v>
      </c>
      <c r="K555" s="18">
        <v>9.8025091910174371</v>
      </c>
      <c r="L555" s="18">
        <v>1.1479999999999999</v>
      </c>
      <c r="N555" s="273">
        <f>INDEX(Table12[],MATCH(Table11[[#This Row],[Site ID]],Table12[[#Data],[Site ID]],0),MATCH(Table11[[#Headers],[Area]],Table12[#Headers],0))</f>
        <v>5</v>
      </c>
    </row>
    <row r="556" spans="2:14">
      <c r="B556" t="str">
        <f>INDEX(Table12[Site Name],MATCH('2024'!C556,Table12[Site ID],0),1)</f>
        <v>Campbell Road 3</v>
      </c>
      <c r="C556" s="297" t="s">
        <v>68</v>
      </c>
      <c r="D556" t="str">
        <f>Table13[[#This Row],[Site ID]]&amp;"-"&amp;Table13[[#This Row],[Site Name]]</f>
        <v>CR3-Campbell Road 3</v>
      </c>
      <c r="E556" s="298" t="s">
        <v>1305</v>
      </c>
      <c r="F556" t="s">
        <v>451</v>
      </c>
      <c r="G556" s="299">
        <v>45567</v>
      </c>
      <c r="H556" s="299">
        <v>45602</v>
      </c>
      <c r="I556" s="18">
        <v>840.98333333339542</v>
      </c>
      <c r="J556" s="18">
        <v>14.086484868902426</v>
      </c>
      <c r="K556" s="18">
        <v>7.352027593372874</v>
      </c>
      <c r="L556" s="18">
        <v>0.86099999999999999</v>
      </c>
      <c r="N556" s="273">
        <f>INDEX(Table12[],MATCH(Table11[[#This Row],[Site ID]],Table12[[#Data],[Site ID]],0),MATCH(Table11[[#Headers],[Area]],Table12[#Headers],0))</f>
        <v>6</v>
      </c>
    </row>
    <row r="557" spans="2:14">
      <c r="B557" t="str">
        <f>INDEX(Table12[Site Name],MATCH('2024'!C557,Table12[Site ID],0),1)</f>
        <v>Campbell Road</v>
      </c>
      <c r="C557" s="297" t="s">
        <v>64</v>
      </c>
      <c r="D557" t="str">
        <f>Table13[[#This Row],[Site ID]]&amp;"-"&amp;Table13[[#This Row],[Site Name]]</f>
        <v>CR-Campbell Road</v>
      </c>
      <c r="E557" s="298" t="s">
        <v>1306</v>
      </c>
      <c r="F557" t="s">
        <v>451</v>
      </c>
      <c r="G557" s="299">
        <v>45567</v>
      </c>
      <c r="H557" s="299">
        <v>45602</v>
      </c>
      <c r="I557" s="18">
        <v>841.00000000011642</v>
      </c>
      <c r="J557" s="18">
        <v>28.221492271101923</v>
      </c>
      <c r="K557" s="18">
        <v>14.729380099740045</v>
      </c>
      <c r="L557" s="18">
        <v>1.7250000000000001</v>
      </c>
      <c r="N557" s="273">
        <f>INDEX(Table12[],MATCH(Table11[[#This Row],[Site ID]],Table12[[#Data],[Site ID]],0),MATCH(Table11[[#Headers],[Area]],Table12[#Headers],0))</f>
        <v>6</v>
      </c>
    </row>
    <row r="558" spans="2:14">
      <c r="B558" t="str">
        <f>INDEX(Table12[Site Name],MATCH('2024'!C558,Table12[Site ID],0),1)</f>
        <v>Southampton Road Analyser (A)</v>
      </c>
      <c r="C558" s="297" t="s">
        <v>135</v>
      </c>
      <c r="D558" t="str">
        <f>Table13[[#This Row],[Site ID]]&amp;"-"&amp;Table13[[#This Row],[Site Name]]</f>
        <v>SRAN(A)-Southampton Road Analyser (A)</v>
      </c>
      <c r="E558" s="298" t="s">
        <v>1307</v>
      </c>
      <c r="F558" t="s">
        <v>451</v>
      </c>
      <c r="G558" s="299">
        <v>45567</v>
      </c>
      <c r="H558" s="299">
        <v>45602</v>
      </c>
      <c r="I558" s="18">
        <v>841.01666666666279</v>
      </c>
      <c r="J558" s="18">
        <v>31.247525812013382</v>
      </c>
      <c r="K558" s="18">
        <v>16.308729546979844</v>
      </c>
      <c r="L558" s="18">
        <v>1.91</v>
      </c>
      <c r="N558" s="273">
        <f>INDEX(Table12[],MATCH(Table11[[#This Row],[Site ID]],Table12[[#Data],[Site ID]],0),MATCH(Table11[[#Headers],[Area]],Table12[#Headers],0))</f>
        <v>6</v>
      </c>
    </row>
    <row r="559" spans="2:14">
      <c r="B559" t="str">
        <f>INDEX(Table12[Site Name],MATCH('2024'!C559,Table12[Site ID],0),1)</f>
        <v>Southampton Road Analyser (B)</v>
      </c>
      <c r="C559" s="297" t="s">
        <v>138</v>
      </c>
      <c r="D559" t="str">
        <f>Table13[[#This Row],[Site ID]]&amp;"-"&amp;Table13[[#This Row],[Site Name]]</f>
        <v>SRAN(B)-Southampton Road Analyser (B)</v>
      </c>
      <c r="E559" s="298" t="s">
        <v>1308</v>
      </c>
      <c r="F559" t="s">
        <v>451</v>
      </c>
      <c r="G559" s="299">
        <v>45567</v>
      </c>
      <c r="H559" s="299">
        <v>45602</v>
      </c>
      <c r="I559" s="18">
        <v>841.01666666666279</v>
      </c>
      <c r="J559" s="18">
        <v>27.697414240700869</v>
      </c>
      <c r="K559" s="18">
        <v>14.455852943998366</v>
      </c>
      <c r="L559" s="18">
        <v>1.6930000000000001</v>
      </c>
      <c r="N559" s="273">
        <f>INDEX(Table12[],MATCH(Table11[[#This Row],[Site ID]],Table12[[#Data],[Site ID]],0),MATCH(Table11[[#Headers],[Area]],Table12[#Headers],0))</f>
        <v>6</v>
      </c>
    </row>
    <row r="560" spans="2:14">
      <c r="B560" t="str">
        <f>INDEX(Table12[Site Name],MATCH('2024'!C560,Table12[Site ID],0),1)</f>
        <v>Southampton Road Analyser (C)</v>
      </c>
      <c r="C560" s="297" t="s">
        <v>141</v>
      </c>
      <c r="D560" t="str">
        <f>Table13[[#This Row],[Site ID]]&amp;"-"&amp;Table13[[#This Row],[Site Name]]</f>
        <v>SRAN(C)-Southampton Road Analyser (C)</v>
      </c>
      <c r="E560" s="298" t="s">
        <v>1309</v>
      </c>
      <c r="F560" t="s">
        <v>451</v>
      </c>
      <c r="G560" s="299">
        <v>45567</v>
      </c>
      <c r="H560" s="299">
        <v>45602</v>
      </c>
      <c r="I560" s="18">
        <v>841.01666666666279</v>
      </c>
      <c r="J560" s="18">
        <v>31.574725035175824</v>
      </c>
      <c r="K560" s="18">
        <v>16.479501584120996</v>
      </c>
      <c r="L560" s="18">
        <v>1.93</v>
      </c>
      <c r="N560" s="273">
        <f>INDEX(Table12[],MATCH(Table11[[#This Row],[Site ID]],Table12[[#Data],[Site ID]],0),MATCH(Table11[[#Headers],[Area]],Table12[#Headers],0))</f>
        <v>6</v>
      </c>
    </row>
    <row r="561" spans="2:14">
      <c r="B561" t="str">
        <f>INDEX(Table12[Site Name],MATCH('2024'!C561,Table12[Site ID],0),1)</f>
        <v>Chestnut Avenue</v>
      </c>
      <c r="C561" s="297" t="s">
        <v>56</v>
      </c>
      <c r="D561" t="str">
        <f>Table13[[#This Row],[Site ID]]&amp;"-"&amp;Table13[[#This Row],[Site Name]]</f>
        <v>CA-Chestnut Avenue</v>
      </c>
      <c r="E561" s="298" t="s">
        <v>1310</v>
      </c>
      <c r="F561" t="s">
        <v>451</v>
      </c>
      <c r="G561" s="299">
        <v>45567</v>
      </c>
      <c r="H561" s="299">
        <v>45602</v>
      </c>
      <c r="I561" s="18">
        <v>841.03333333338378</v>
      </c>
      <c r="J561" s="18">
        <v>27.058839522807617</v>
      </c>
      <c r="K561" s="18">
        <v>14.12256760063028</v>
      </c>
      <c r="L561" s="18">
        <v>1.6539999999999999</v>
      </c>
      <c r="N561" s="273">
        <f>INDEX(Table12[],MATCH(Table11[[#This Row],[Site ID]],Table12[[#Data],[Site ID]],0),MATCH(Table11[[#Headers],[Area]],Table12[#Headers],0))</f>
        <v>6</v>
      </c>
    </row>
    <row r="562" spans="2:14">
      <c r="B562" t="str">
        <f>INDEX(Table12[Site Name],MATCH('2024'!C562,Table12[Site ID],0),1)</f>
        <v>Southampton Road 1</v>
      </c>
      <c r="C562" s="297" t="s">
        <v>149</v>
      </c>
      <c r="D562" t="str">
        <f>Table13[[#This Row],[Site ID]]&amp;"-"&amp;Table13[[#This Row],[Site Name]]</f>
        <v>SR1-Southampton Road 1</v>
      </c>
      <c r="E562" s="298" t="s">
        <v>1311</v>
      </c>
      <c r="F562" t="s">
        <v>451</v>
      </c>
      <c r="G562" s="299">
        <v>45567</v>
      </c>
      <c r="H562" s="299">
        <v>45602</v>
      </c>
      <c r="I562" s="18">
        <v>841.04999999993015</v>
      </c>
      <c r="J562" s="18">
        <v>36.383111586710115</v>
      </c>
      <c r="K562" s="18">
        <v>18.989097905381062</v>
      </c>
      <c r="L562" s="18">
        <v>2.2240000000000002</v>
      </c>
      <c r="N562" s="273">
        <f>INDEX(Table12[],MATCH(Table11[[#This Row],[Site ID]],Table12[[#Data],[Site ID]],0),MATCH(Table11[[#Headers],[Area]],Table12[#Headers],0))</f>
        <v>6</v>
      </c>
    </row>
    <row r="563" spans="2:14">
      <c r="B563" t="str">
        <f>INDEX(Table12[Site Name],MATCH('2024'!C563,Table12[Site ID],0),1)</f>
        <v>Southampton Road 2</v>
      </c>
      <c r="C563" s="297" t="s">
        <v>152</v>
      </c>
      <c r="D563" t="str">
        <f>Table13[[#This Row],[Site ID]]&amp;"-"&amp;Table13[[#This Row],[Site Name]]</f>
        <v>SR2-Southampton Road 2</v>
      </c>
      <c r="E563" s="298" t="s">
        <v>1312</v>
      </c>
      <c r="F563" t="s">
        <v>451</v>
      </c>
      <c r="G563" s="299">
        <v>45567</v>
      </c>
      <c r="H563" s="299">
        <v>45602</v>
      </c>
      <c r="I563" s="18">
        <v>841.05000000010477</v>
      </c>
      <c r="J563" s="18">
        <v>35.875972891024603</v>
      </c>
      <c r="K563" s="18">
        <v>18.724411738530588</v>
      </c>
      <c r="L563" s="18">
        <v>2.1930000000000001</v>
      </c>
      <c r="N563" s="273">
        <f>INDEX(Table12[],MATCH(Table11[[#This Row],[Site ID]],Table12[[#Data],[Site ID]],0),MATCH(Table11[[#Headers],[Area]],Table12[#Headers],0))</f>
        <v>6</v>
      </c>
    </row>
    <row r="564" spans="2:14">
      <c r="B564" t="str">
        <f>INDEX(Table12[Site Name],MATCH('2024'!C564,Table12[Site ID],0),1)</f>
        <v>The Point (A)</v>
      </c>
      <c r="C564" s="297" t="s">
        <v>156</v>
      </c>
      <c r="D564" t="str">
        <f>Table13[[#This Row],[Site ID]]&amp;"-"&amp;Table13[[#This Row],[Site Name]]</f>
        <v>TP(A)-The Point (A)</v>
      </c>
      <c r="E564" s="298" t="s">
        <v>1313</v>
      </c>
      <c r="F564" t="s">
        <v>451</v>
      </c>
      <c r="G564" s="299">
        <v>45567</v>
      </c>
      <c r="H564" s="299">
        <v>45602</v>
      </c>
      <c r="I564" s="18">
        <v>841.04999999993015</v>
      </c>
      <c r="J564" s="18">
        <v>23.361098626718544</v>
      </c>
      <c r="K564" s="18">
        <v>12.192640201836401</v>
      </c>
      <c r="L564" s="18">
        <v>1.4279999999999999</v>
      </c>
      <c r="N564" s="273">
        <f>INDEX(Table12[],MATCH(Table11[[#This Row],[Site ID]],Table12[[#Data],[Site ID]],0),MATCH(Table11[[#Headers],[Area]],Table12[#Headers],0))</f>
        <v>6</v>
      </c>
    </row>
    <row r="565" spans="2:14">
      <c r="B565" t="str">
        <f>INDEX(Table12[Site Name],MATCH('2024'!C565,Table12[Site ID],0),1)</f>
        <v>The Point (B)</v>
      </c>
      <c r="C565" s="297" t="s">
        <v>159</v>
      </c>
      <c r="D565" t="str">
        <f>Table13[[#This Row],[Site ID]]&amp;"-"&amp;Table13[[#This Row],[Site Name]]</f>
        <v>TP(B)-The Point (B)</v>
      </c>
      <c r="E565" s="298" t="s">
        <v>1314</v>
      </c>
      <c r="F565" t="s">
        <v>451</v>
      </c>
      <c r="G565" s="299">
        <v>45567</v>
      </c>
      <c r="H565" s="299">
        <v>45602</v>
      </c>
      <c r="I565" s="18">
        <v>841.04999999993015</v>
      </c>
      <c r="J565" s="18">
        <v>22.674007490638584</v>
      </c>
      <c r="K565" s="18">
        <v>11.834033137076505</v>
      </c>
      <c r="L565" s="18">
        <v>1.3859999999999999</v>
      </c>
      <c r="N565" s="273">
        <f>INDEX(Table12[],MATCH(Table11[[#This Row],[Site ID]],Table12[[#Data],[Site ID]],0),MATCH(Table11[[#Headers],[Area]],Table12[#Headers],0))</f>
        <v>6</v>
      </c>
    </row>
    <row r="566" spans="2:14">
      <c r="B566" t="str">
        <f>INDEX(Table12[Site Name],MATCH('2024'!C566,Table12[Site ID],0),1)</f>
        <v>The Point (C)</v>
      </c>
      <c r="C566" s="297" t="s">
        <v>162</v>
      </c>
      <c r="D566" t="str">
        <f>Table13[[#This Row],[Site ID]]&amp;"-"&amp;Table13[[#This Row],[Site Name]]</f>
        <v>TP(C)-The Point (C)</v>
      </c>
      <c r="E566" s="298" t="s">
        <v>1315</v>
      </c>
      <c r="F566" t="s">
        <v>451</v>
      </c>
      <c r="G566" s="299">
        <v>45567</v>
      </c>
      <c r="H566" s="299">
        <v>45602</v>
      </c>
      <c r="I566" s="18">
        <v>841.05000000010477</v>
      </c>
      <c r="J566" s="18">
        <v>23.050271684201398</v>
      </c>
      <c r="K566" s="18">
        <v>12.030413196347286</v>
      </c>
      <c r="L566" s="18">
        <v>1.409</v>
      </c>
      <c r="N566" s="273">
        <f>INDEX(Table12[],MATCH(Table11[[#This Row],[Site ID]],Table12[[#Data],[Site ID]],0),MATCH(Table11[[#Headers],[Area]],Table12[#Headers],0))</f>
        <v>6</v>
      </c>
    </row>
    <row r="567" spans="2:14">
      <c r="B567" t="str">
        <f>INDEX(Table12[Site Name],MATCH('2024'!C567,Table12[Site ID],0),1)</f>
        <v>leigh road/Pluto Road</v>
      </c>
      <c r="C567" s="297" t="s">
        <v>124</v>
      </c>
      <c r="D567" t="str">
        <f>Table13[[#This Row],[Site ID]]&amp;"-"&amp;Table13[[#This Row],[Site Name]]</f>
        <v>LRPR-leigh road/Pluto Road</v>
      </c>
      <c r="E567" s="298" t="s">
        <v>1316</v>
      </c>
      <c r="F567" t="s">
        <v>451</v>
      </c>
      <c r="G567" s="299">
        <v>45567</v>
      </c>
      <c r="H567" s="299">
        <v>45602</v>
      </c>
      <c r="I567" s="18">
        <v>841.06666666665114</v>
      </c>
      <c r="J567" s="18">
        <v>26.501561509195163</v>
      </c>
      <c r="K567" s="18">
        <v>13.831712687471381</v>
      </c>
      <c r="L567" s="18">
        <v>1.62</v>
      </c>
      <c r="N567" s="273">
        <f>INDEX(Table12[],MATCH(Table11[[#This Row],[Site ID]],Table12[[#Data],[Site ID]],0),MATCH(Table11[[#Headers],[Area]],Table12[#Headers],0))</f>
        <v>6</v>
      </c>
    </row>
    <row r="568" spans="2:14">
      <c r="B568" t="str">
        <f>INDEX(Table12[Site Name],MATCH('2024'!C568,Table12[Site ID],0),1)</f>
        <v>Oxburgh Close</v>
      </c>
      <c r="C568" s="297" t="s">
        <v>143</v>
      </c>
      <c r="D568" t="str">
        <f>Table13[[#This Row],[Site ID]]&amp;"-"&amp;Table13[[#This Row],[Site Name]]</f>
        <v>OX-Oxburgh Close</v>
      </c>
      <c r="E568" s="298" t="s">
        <v>1317</v>
      </c>
      <c r="F568" t="s">
        <v>451</v>
      </c>
      <c r="G568" s="299">
        <v>45567</v>
      </c>
      <c r="H568" s="299">
        <v>45602</v>
      </c>
      <c r="I568" s="18">
        <v>841.09999999991851</v>
      </c>
      <c r="J568" s="18">
        <v>13.479272381406608</v>
      </c>
      <c r="K568" s="18">
        <v>7.0351108462456198</v>
      </c>
      <c r="L568" s="18">
        <v>0.82399999999999995</v>
      </c>
      <c r="N568" s="273">
        <f>INDEX(Table12[],MATCH(Table11[[#This Row],[Site ID]],Table12[[#Data],[Site ID]],0),MATCH(Table11[[#Headers],[Area]],Table12[#Headers],0))</f>
        <v>6</v>
      </c>
    </row>
    <row r="569" spans="2:14">
      <c r="B569" t="str">
        <f>INDEX(Table12[Site Name],MATCH('2024'!C569,Table12[Site ID],0),1)</f>
        <v>Hadleigh Gardens</v>
      </c>
      <c r="C569" s="297" t="s">
        <v>95</v>
      </c>
      <c r="D569" t="str">
        <f>Table13[[#This Row],[Site ID]]&amp;"-"&amp;Table13[[#This Row],[Site Name]]</f>
        <v>HG-Hadleigh Gardens</v>
      </c>
      <c r="E569" s="298" t="s">
        <v>1318</v>
      </c>
      <c r="F569" t="s">
        <v>451</v>
      </c>
      <c r="G569" s="299">
        <v>45567</v>
      </c>
      <c r="H569" s="299">
        <v>45602</v>
      </c>
      <c r="I569" s="18">
        <v>841.1166666666395</v>
      </c>
      <c r="J569" s="18">
        <v>15.93270770998922</v>
      </c>
      <c r="K569" s="18">
        <v>8.3156094519776733</v>
      </c>
      <c r="L569" s="18">
        <v>0.97399999999999998</v>
      </c>
      <c r="N569" s="273">
        <f>INDEX(Table12[],MATCH(Table11[[#This Row],[Site ID]],Table12[[#Data],[Site ID]],0),MATCH(Table11[[#Headers],[Area]],Table12[#Headers],0))</f>
        <v>6</v>
      </c>
    </row>
    <row r="570" spans="2:14">
      <c r="B570" t="str">
        <f>INDEX(Table12[Site Name],MATCH('2024'!C570,Table12[Site ID],0),1)</f>
        <v>Woodside Avenue</v>
      </c>
      <c r="C570" s="297" t="s">
        <v>175</v>
      </c>
      <c r="D570" t="str">
        <f>Table13[[#This Row],[Site ID]]&amp;"-"&amp;Table13[[#This Row],[Site Name]]</f>
        <v>WA-Woodside Avenue</v>
      </c>
      <c r="E570" s="298" t="s">
        <v>1319</v>
      </c>
      <c r="F570" t="s">
        <v>451</v>
      </c>
      <c r="G570" s="299">
        <v>45567</v>
      </c>
      <c r="H570" s="299">
        <v>45602</v>
      </c>
      <c r="I570" s="18">
        <v>841.14999999990687</v>
      </c>
      <c r="J570" s="18">
        <v>26.695224395176229</v>
      </c>
      <c r="K570" s="18">
        <v>13.932789350300746</v>
      </c>
      <c r="L570" s="18">
        <v>1.6319999999999999</v>
      </c>
      <c r="N570" s="273">
        <f>INDEX(Table12[],MATCH(Table11[[#This Row],[Site ID]],Table12[[#Data],[Site ID]],0),MATCH(Table11[[#Headers],[Area]],Table12[#Headers],0))</f>
        <v>7</v>
      </c>
    </row>
    <row r="571" spans="2:14">
      <c r="B571" t="str">
        <f>INDEX(Table12[Site Name],MATCH('2024'!C571,Table12[Site ID],0),1)</f>
        <v>Belmont Road</v>
      </c>
      <c r="C571" s="297" t="s">
        <v>42</v>
      </c>
      <c r="D571" t="str">
        <f>Table13[[#This Row],[Site ID]]&amp;"-"&amp;Table13[[#This Row],[Site Name]]</f>
        <v>BEL-Belmont Road</v>
      </c>
      <c r="E571" s="298" t="s">
        <v>1320</v>
      </c>
      <c r="F571" t="s">
        <v>451</v>
      </c>
      <c r="G571" s="299">
        <v>45567</v>
      </c>
      <c r="H571" s="299">
        <v>45602</v>
      </c>
      <c r="I571" s="18">
        <v>841.16666666662786</v>
      </c>
      <c r="J571" s="18">
        <v>14.001629482861752</v>
      </c>
      <c r="K571" s="18">
        <v>7.3077398136021676</v>
      </c>
      <c r="L571" s="18">
        <v>0.85599999999999998</v>
      </c>
      <c r="M571" t="s">
        <v>1321</v>
      </c>
      <c r="N571" s="273">
        <f>INDEX(Table12[],MATCH(Table11[[#This Row],[Site ID]],Table12[[#Data],[Site ID]],0),MATCH(Table11[[#Headers],[Area]],Table12[#Headers],0))</f>
        <v>7</v>
      </c>
    </row>
    <row r="572" spans="2:14">
      <c r="B572" t="str">
        <f>INDEX(Table12[Site Name],MATCH('2024'!C572,Table12[Site ID],0),1)</f>
        <v>Leigh Road/J13</v>
      </c>
      <c r="C572" s="297" t="s">
        <v>120</v>
      </c>
      <c r="D572" t="str">
        <f>Table13[[#This Row],[Site ID]]&amp;"-"&amp;Table13[[#This Row],[Site Name]]</f>
        <v>LR13-Leigh Road/J13</v>
      </c>
      <c r="E572" s="298" t="s">
        <v>1322</v>
      </c>
      <c r="F572" t="s">
        <v>451</v>
      </c>
      <c r="G572" s="299">
        <v>45567</v>
      </c>
      <c r="H572" s="299">
        <v>45602</v>
      </c>
      <c r="I572" s="18">
        <v>841.09999999991851</v>
      </c>
      <c r="J572" s="18">
        <v>42.00821781001477</v>
      </c>
      <c r="K572" s="18">
        <v>21.924957103348003</v>
      </c>
      <c r="L572" s="18">
        <v>2.5680000000000001</v>
      </c>
      <c r="N572" s="273">
        <f>INDEX(Table12[],MATCH(Table11[[#This Row],[Site ID]],Table12[[#Data],[Site ID]],0),MATCH(Table11[[#Headers],[Area]],Table12[#Headers],0))</f>
        <v>8</v>
      </c>
    </row>
    <row r="573" spans="2:14">
      <c r="B573" t="str">
        <f>INDEX(Table12[Site Name],MATCH('2024'!C573,Table12[Site ID],0),1)</f>
        <v>Steele Close (A)</v>
      </c>
      <c r="C573" s="297" t="s">
        <v>167</v>
      </c>
      <c r="D573" t="str">
        <f>Table13[[#This Row],[Site ID]]&amp;"-"&amp;Table13[[#This Row],[Site Name]]</f>
        <v>SC(A)-Steele Close (A)</v>
      </c>
      <c r="E573" s="298" t="s">
        <v>1323</v>
      </c>
      <c r="F573" t="s">
        <v>451</v>
      </c>
      <c r="G573" s="299">
        <v>45567</v>
      </c>
      <c r="H573" s="299">
        <v>45602</v>
      </c>
      <c r="I573" s="18">
        <v>841.06666666665114</v>
      </c>
      <c r="J573" s="18">
        <v>23.115250871909115</v>
      </c>
      <c r="K573" s="18">
        <v>12.064327177405593</v>
      </c>
      <c r="L573" s="18">
        <v>1.413</v>
      </c>
      <c r="N573" s="273">
        <f>INDEX(Table12[],MATCH(Table11[[#This Row],[Site ID]],Table12[[#Data],[Site ID]],0),MATCH(Table11[[#Headers],[Area]],Table12[#Headers],0))</f>
        <v>8</v>
      </c>
    </row>
    <row r="574" spans="2:14">
      <c r="B574" t="str">
        <f>INDEX(Table12[Site Name],MATCH('2024'!C574,Table12[Site ID],0),1)</f>
        <v>Steele Close (B)</v>
      </c>
      <c r="C574" s="297" t="s">
        <v>170</v>
      </c>
      <c r="D574" t="str">
        <f>Table13[[#This Row],[Site ID]]&amp;"-"&amp;Table13[[#This Row],[Site Name]]</f>
        <v>SC(B)-Steele Close (B)</v>
      </c>
      <c r="E574" s="298" t="s">
        <v>1324</v>
      </c>
      <c r="F574" t="s">
        <v>451</v>
      </c>
      <c r="G574" s="299">
        <v>45567</v>
      </c>
      <c r="H574" s="299">
        <v>45602</v>
      </c>
      <c r="I574" s="18">
        <v>841.06666666665114</v>
      </c>
      <c r="J574" s="18">
        <v>23.720533449588263</v>
      </c>
      <c r="K574" s="18">
        <v>12.380236664712038</v>
      </c>
      <c r="L574" s="18">
        <v>1.45</v>
      </c>
      <c r="N574" s="273">
        <f>INDEX(Table12[],MATCH(Table11[[#This Row],[Site ID]],Table12[[#Data],[Site ID]],0),MATCH(Table11[[#Headers],[Area]],Table12[#Headers],0))</f>
        <v>8</v>
      </c>
    </row>
    <row r="575" spans="2:14">
      <c r="B575" t="str">
        <f>INDEX(Table12[Site Name],MATCH('2024'!C575,Table12[Site ID],0),1)</f>
        <v>Steele Close (C)</v>
      </c>
      <c r="C575" s="297" t="s">
        <v>173</v>
      </c>
      <c r="D575" t="str">
        <f>Table13[[#This Row],[Site ID]]&amp;"-"&amp;Table13[[#This Row],[Site Name]]</f>
        <v>SC(C)-Steele Close (C)</v>
      </c>
      <c r="E575" s="298" t="s">
        <v>1325</v>
      </c>
      <c r="F575" t="s">
        <v>451</v>
      </c>
      <c r="G575" s="299">
        <v>45567</v>
      </c>
      <c r="H575" s="299">
        <v>45602</v>
      </c>
      <c r="I575" s="18">
        <v>841.06666666665114</v>
      </c>
      <c r="J575" s="18">
        <v>21.855608750793049</v>
      </c>
      <c r="K575" s="18">
        <v>11.406893920038126</v>
      </c>
      <c r="L575" s="18">
        <v>1.3360000000000001</v>
      </c>
      <c r="N575" s="273">
        <f>INDEX(Table12[],MATCH(Table11[[#This Row],[Site ID]],Table12[[#Data],[Site ID]],0),MATCH(Table11[[#Headers],[Area]],Table12[#Headers],0))</f>
        <v>8</v>
      </c>
    </row>
    <row r="576" spans="2:14">
      <c r="B576" t="str">
        <f>INDEX(Table12[Site Name],MATCH('2024'!C576,Table12[Site ID],0),1)</f>
        <v>Medina Close</v>
      </c>
      <c r="C576" s="297" t="s">
        <v>127</v>
      </c>
      <c r="D576" t="str">
        <f>Table13[[#This Row],[Site ID]]&amp;"-"&amp;Table13[[#This Row],[Site Name]]</f>
        <v>MC-Medina Close</v>
      </c>
      <c r="E576" s="298" t="s">
        <v>1326</v>
      </c>
      <c r="F576" t="s">
        <v>451</v>
      </c>
      <c r="G576" s="299">
        <v>45567</v>
      </c>
      <c r="H576" s="299">
        <v>45602</v>
      </c>
      <c r="I576" s="18">
        <v>841.06666666665114</v>
      </c>
      <c r="J576" s="18">
        <v>21.462993024730899</v>
      </c>
      <c r="K576" s="18">
        <v>11.201979658001514</v>
      </c>
      <c r="L576" s="18">
        <v>1.3120000000000001</v>
      </c>
      <c r="N576" s="273">
        <f>INDEX(Table12[],MATCH(Table11[[#This Row],[Site ID]],Table12[[#Data],[Site ID]],0),MATCH(Table11[[#Headers],[Area]],Table12[#Headers],0))</f>
        <v>1</v>
      </c>
    </row>
    <row r="577" spans="2:14">
      <c r="B577" t="str">
        <f>INDEX(Table12[Site Name],MATCH('2024'!C577,Table12[Site ID],0),1)</f>
        <v>Porteous Crescent (A)</v>
      </c>
      <c r="C577" s="297" t="s">
        <v>154</v>
      </c>
      <c r="D577" t="str">
        <f>Table13[[#This Row],[Site ID]]&amp;"-"&amp;Table13[[#This Row],[Site Name]]</f>
        <v>PC(A)-Porteous Crescent (A)</v>
      </c>
      <c r="E577" s="298" t="s">
        <v>1327</v>
      </c>
      <c r="F577" t="s">
        <v>451</v>
      </c>
      <c r="G577" s="299">
        <v>45567</v>
      </c>
      <c r="H577" s="299">
        <v>45602</v>
      </c>
      <c r="I577" s="18">
        <v>841.06666666665114</v>
      </c>
      <c r="J577" s="18">
        <v>21.970121670894507</v>
      </c>
      <c r="K577" s="18">
        <v>11.466660579798804</v>
      </c>
      <c r="L577" s="18">
        <v>1.343</v>
      </c>
      <c r="N577" s="273">
        <f>INDEX(Table12[],MATCH(Table11[[#This Row],[Site ID]],Table12[[#Data],[Site ID]],0),MATCH(Table11[[#Headers],[Area]],Table12[#Headers],0))</f>
        <v>1</v>
      </c>
    </row>
    <row r="578" spans="2:14">
      <c r="B578" t="str">
        <f>INDEX(Table12[Site Name],MATCH('2024'!C578,Table12[Site ID],0),1)</f>
        <v>Nuffield Hospital</v>
      </c>
      <c r="C578" s="297" t="s">
        <v>133</v>
      </c>
      <c r="D578" t="str">
        <f>Table13[[#This Row],[Site ID]]&amp;"-"&amp;Table13[[#This Row],[Site Name]]</f>
        <v>NH-Nuffield Hospital</v>
      </c>
      <c r="E578" s="298" t="s">
        <v>1328</v>
      </c>
      <c r="F578" t="s">
        <v>451</v>
      </c>
      <c r="G578" s="299">
        <v>45567</v>
      </c>
      <c r="H578" s="299">
        <v>45602</v>
      </c>
      <c r="I578" s="18">
        <v>841.08333333337214</v>
      </c>
      <c r="J578" s="18">
        <v>21.413491726938474</v>
      </c>
      <c r="K578" s="18">
        <v>11.17614390758793</v>
      </c>
      <c r="L578" s="18">
        <v>1.3089999999999999</v>
      </c>
      <c r="N578" s="273">
        <f>INDEX(Table12[],MATCH(Table11[[#This Row],[Site ID]],Table12[[#Data],[Site ID]],0),MATCH(Table11[[#Headers],[Area]],Table12[#Headers],0))</f>
        <v>1</v>
      </c>
    </row>
    <row r="579" spans="2:14">
      <c r="B579" t="str">
        <f>INDEX(Table12[Site Name],MATCH('2024'!C579,Table12[Site ID],0),1)</f>
        <v>Ashdown Road</v>
      </c>
      <c r="C579" s="297" t="s">
        <v>30</v>
      </c>
      <c r="D579" t="str">
        <f>Table13[[#This Row],[Site ID]]&amp;"-"&amp;Table13[[#This Row],[Site Name]]</f>
        <v>AR-Ashdown Road</v>
      </c>
      <c r="E579" s="298" t="s">
        <v>1329</v>
      </c>
      <c r="F579" t="s">
        <v>451</v>
      </c>
      <c r="G579" s="299">
        <v>45567</v>
      </c>
      <c r="H579" s="299">
        <v>45602</v>
      </c>
      <c r="I579" s="18">
        <v>841.04999999993015</v>
      </c>
      <c r="J579" s="18">
        <v>8.8667475179842103</v>
      </c>
      <c r="K579" s="18">
        <v>4.6277387880919676</v>
      </c>
      <c r="L579" s="18">
        <v>0.54200000000000004</v>
      </c>
      <c r="N579" s="273">
        <f>INDEX(Table12[],MATCH(Table11[[#This Row],[Site ID]],Table12[[#Data],[Site ID]],0),MATCH(Table11[[#Headers],[Area]],Table12[#Headers],0))</f>
        <v>1</v>
      </c>
    </row>
    <row r="580" spans="2:14">
      <c r="B580" t="str">
        <f>INDEX(Table12[Site Name],MATCH('2024'!C580,Table12[Site ID],0),1)</f>
        <v>Chestnut Close</v>
      </c>
      <c r="C580" s="297" t="s">
        <v>60</v>
      </c>
      <c r="D580" t="str">
        <f>Table13[[#This Row],[Site ID]]&amp;"-"&amp;Table13[[#This Row],[Site Name]]</f>
        <v>CC-Chestnut Close</v>
      </c>
      <c r="E580" s="298" t="s">
        <v>1330</v>
      </c>
      <c r="F580" t="s">
        <v>451</v>
      </c>
      <c r="G580" s="299">
        <v>45567</v>
      </c>
      <c r="H580" s="299">
        <v>45602</v>
      </c>
      <c r="I580" s="18">
        <v>841.08333333337214</v>
      </c>
      <c r="J580" s="18">
        <v>22.100555632615645</v>
      </c>
      <c r="K580" s="18">
        <v>11.534736760237811</v>
      </c>
      <c r="L580" s="18">
        <v>1.351</v>
      </c>
      <c r="N580" s="273">
        <f>INDEX(Table12[],MATCH(Table11[[#This Row],[Site ID]],Table12[[#Data],[Site ID]],0),MATCH(Table11[[#Headers],[Area]],Table12[#Headers],0))</f>
        <v>1</v>
      </c>
    </row>
    <row r="581" spans="2:14">
      <c r="B581" t="str">
        <f>INDEX(Table12[Site Name],MATCH('2024'!C581,Table12[Site ID],0),1)</f>
        <v>Sparrow Square</v>
      </c>
      <c r="C581" s="297" t="s">
        <v>188</v>
      </c>
      <c r="D581" t="str">
        <f>Table13[[#This Row],[Site ID]]&amp;"-"&amp;Table13[[#This Row],[Site Name]]</f>
        <v>SSQ-Sparrow Square</v>
      </c>
      <c r="E581" s="298" t="s">
        <v>1331</v>
      </c>
      <c r="F581" t="s">
        <v>451</v>
      </c>
      <c r="G581" s="299">
        <v>45567</v>
      </c>
      <c r="H581" s="299">
        <v>45602</v>
      </c>
      <c r="I581" s="18">
        <v>841.04999999993015</v>
      </c>
      <c r="J581" s="18">
        <v>20.383703703705397</v>
      </c>
      <c r="K581" s="18">
        <v>10.638676254543526</v>
      </c>
      <c r="L581" s="18">
        <v>1.246</v>
      </c>
      <c r="N581" s="273">
        <f>INDEX(Table12[],MATCH(Table11[[#This Row],[Site ID]],Table12[[#Data],[Site ID]],0),MATCH(Table11[[#Headers],[Area]],Table12[#Headers],0))</f>
        <v>1</v>
      </c>
    </row>
    <row r="582" spans="2:14">
      <c r="B582" t="str">
        <f>INDEX(Table12[Site Name],MATCH('2024'!C582,Table12[Site ID],0),1)</f>
        <v>Dove Dale</v>
      </c>
      <c r="C582" s="297" t="s">
        <v>76</v>
      </c>
      <c r="D582" t="str">
        <f>Table13[[#This Row],[Site ID]]&amp;"-"&amp;Table13[[#This Row],[Site Name]]</f>
        <v>DD (A)-Dove Dale</v>
      </c>
      <c r="E582" s="298" t="s">
        <v>1332</v>
      </c>
      <c r="F582" t="s">
        <v>451</v>
      </c>
      <c r="G582" s="299">
        <v>45567</v>
      </c>
      <c r="H582" s="299">
        <v>45602</v>
      </c>
      <c r="I582" s="18">
        <v>841.05000000010477</v>
      </c>
      <c r="J582" s="18">
        <v>19.696612567621351</v>
      </c>
      <c r="K582" s="18">
        <v>10.280069189781498</v>
      </c>
      <c r="L582" s="18">
        <v>1.204</v>
      </c>
      <c r="N582" s="273">
        <f>INDEX(Table12[],MATCH(Table11[[#This Row],[Site ID]],Table12[[#Data],[Site ID]],0),MATCH(Table11[[#Headers],[Area]],Table12[#Headers],0))</f>
        <v>2</v>
      </c>
    </row>
    <row r="583" spans="2:14">
      <c r="B583" t="str">
        <f>INDEX(Table12[Site Name],MATCH('2024'!C583,Table12[Site ID],0),1)</f>
        <v>Passfield Avenue</v>
      </c>
      <c r="C583" s="297" t="s">
        <v>146</v>
      </c>
      <c r="D583" t="str">
        <f>Table13[[#This Row],[Site ID]]&amp;"-"&amp;Table13[[#This Row],[Site Name]]</f>
        <v>PA-Passfield Avenue</v>
      </c>
      <c r="E583" s="298">
        <v>2536817</v>
      </c>
      <c r="F583" t="s">
        <v>451</v>
      </c>
      <c r="G583" s="299">
        <v>45567</v>
      </c>
      <c r="H583" s="299">
        <v>45602</v>
      </c>
      <c r="I583" s="18">
        <v>841.08333333337214</v>
      </c>
      <c r="J583" s="18">
        <v>25.454081838897071</v>
      </c>
      <c r="K583" s="18">
        <v>13.285011398171749</v>
      </c>
      <c r="L583" s="18">
        <v>1.556</v>
      </c>
      <c r="N583" s="273">
        <f>INDEX(Table12[],MATCH(Table11[[#This Row],[Site ID]],Table12[[#Data],[Site ID]],0),MATCH(Table11[[#Headers],[Area]],Table12[#Headers],0))</f>
        <v>2</v>
      </c>
    </row>
    <row r="584" spans="2:14">
      <c r="B584" t="str">
        <f>INDEX(Table12[Site Name],MATCH('2024'!C584,Table12[Site ID],0),1)</f>
        <v>Mill Hill</v>
      </c>
      <c r="C584" s="309" t="s">
        <v>777</v>
      </c>
      <c r="D584" t="str">
        <f>Table13[[#This Row],[Site ID]]&amp;"-"&amp;Table13[[#This Row],[Site Name]]</f>
        <v>MH-Mill Hill</v>
      </c>
      <c r="E584" s="93">
        <v>2558143</v>
      </c>
      <c r="F584" t="s">
        <v>452</v>
      </c>
      <c r="G584" s="109">
        <v>45454</v>
      </c>
      <c r="H584" s="109">
        <v>45394</v>
      </c>
      <c r="I584" s="93">
        <v>671.65</v>
      </c>
      <c r="J584" s="93">
        <v>39</v>
      </c>
      <c r="K584" s="93">
        <v>20.36</v>
      </c>
      <c r="L584" s="93">
        <v>1.9</v>
      </c>
      <c r="N584" s="273">
        <f>INDEX(Table12[],MATCH(Table11[[#This Row],[Site ID]],Table12[[#Data],[Site ID]],0),MATCH(Table11[[#Headers],[Area]],Table12[#Headers],0))</f>
        <v>2</v>
      </c>
    </row>
    <row r="585" spans="2:14">
      <c r="B585" t="str">
        <f>INDEX(Table12[Site Name],MATCH('2024'!C585,Table12[Site ID],0),1)</f>
        <v>High Street Botley</v>
      </c>
      <c r="C585" s="135" t="s">
        <v>13</v>
      </c>
      <c r="D585" t="str">
        <f>Table13[[#This Row],[Site ID]]&amp;"-"&amp;Table13[[#This Row],[Site Name]]</f>
        <v>HSB-High Street Botley</v>
      </c>
      <c r="E585" s="93">
        <v>2558144</v>
      </c>
      <c r="F585" t="s">
        <v>452</v>
      </c>
      <c r="G585" s="109">
        <v>45454</v>
      </c>
      <c r="H585" s="109">
        <v>45394</v>
      </c>
      <c r="I585" s="93">
        <v>671.68</v>
      </c>
      <c r="J585" s="93">
        <v>26.92</v>
      </c>
      <c r="K585" s="93">
        <v>14.05</v>
      </c>
      <c r="L585" s="93">
        <v>1.31</v>
      </c>
      <c r="N585" s="273">
        <f>INDEX(Table12[],MATCH(Table11[[#This Row],[Site ID]],Table12[[#Data],[Site ID]],0),MATCH(Table11[[#Headers],[Area]],Table12[#Headers],0))</f>
        <v>2</v>
      </c>
    </row>
    <row r="586" spans="2:14">
      <c r="B586" t="str">
        <f>INDEX(Table12[Site Name],MATCH('2024'!C586,Table12[Site ID],0),1)</f>
        <v>High Street Botley 2 (A)</v>
      </c>
      <c r="C586" s="135" t="s">
        <v>24</v>
      </c>
      <c r="D586" t="str">
        <f>Table13[[#This Row],[Site ID]]&amp;"-"&amp;Table13[[#This Row],[Site Name]]</f>
        <v>HSB2A-High Street Botley 2 (A)</v>
      </c>
      <c r="E586" s="93">
        <v>2558145</v>
      </c>
      <c r="F586" t="s">
        <v>452</v>
      </c>
      <c r="G586" s="109">
        <v>45454</v>
      </c>
      <c r="H586" s="109">
        <v>45394</v>
      </c>
      <c r="I586" s="93">
        <v>671.62</v>
      </c>
      <c r="J586" s="93">
        <v>30.73</v>
      </c>
      <c r="K586" s="93">
        <v>16.04</v>
      </c>
      <c r="L586" s="93">
        <v>1.5</v>
      </c>
      <c r="N586" s="273">
        <f>INDEX(Table12[],MATCH(Table11[[#This Row],[Site ID]],Table12[[#Data],[Site ID]],0),MATCH(Table11[[#Headers],[Area]],Table12[#Headers],0))</f>
        <v>2</v>
      </c>
    </row>
    <row r="587" spans="2:14">
      <c r="B587" t="str">
        <f>INDEX(Table12[Site Name],MATCH('2024'!C587,Table12[Site ID],0),1)</f>
        <v>Kings Copse Avenue</v>
      </c>
      <c r="C587" s="135" t="s">
        <v>28</v>
      </c>
      <c r="D587" t="str">
        <f>Table13[[#This Row],[Site ID]]&amp;"-"&amp;Table13[[#This Row],[Site Name]]</f>
        <v>KCA-Kings Copse Avenue</v>
      </c>
      <c r="E587" s="93">
        <v>2558146</v>
      </c>
      <c r="F587" t="s">
        <v>452</v>
      </c>
      <c r="G587" s="109">
        <v>45454</v>
      </c>
      <c r="H587" s="109">
        <v>45394</v>
      </c>
      <c r="I587" s="93">
        <v>671.62</v>
      </c>
      <c r="J587" s="93">
        <v>30.93</v>
      </c>
      <c r="K587" s="93">
        <v>16.149999999999999</v>
      </c>
      <c r="L587" s="93">
        <v>1.51</v>
      </c>
      <c r="N587" s="273">
        <f>INDEX(Table12[],MATCH(Table11[[#This Row],[Site ID]],Table12[[#Data],[Site ID]],0),MATCH(Table11[[#Headers],[Area]],Table12[#Headers],0))</f>
        <v>2</v>
      </c>
    </row>
    <row r="588" spans="2:14">
      <c r="B588" t="str">
        <f>INDEX(Table12[Site Name],MATCH('2024'!C588,Table12[Site ID],0),1)</f>
        <v>Grange Road</v>
      </c>
      <c r="C588" s="135" t="s">
        <v>32</v>
      </c>
      <c r="D588" t="str">
        <f>Table13[[#This Row],[Site ID]]&amp;"-"&amp;Table13[[#This Row],[Site Name]]</f>
        <v>GR-Grange Road</v>
      </c>
      <c r="E588" s="93">
        <v>2558147</v>
      </c>
      <c r="F588" t="s">
        <v>452</v>
      </c>
      <c r="G588" s="109">
        <v>45454</v>
      </c>
      <c r="H588" s="109">
        <v>45394</v>
      </c>
      <c r="I588" s="93">
        <v>671.63</v>
      </c>
      <c r="J588" s="93">
        <v>30.61</v>
      </c>
      <c r="K588" s="93">
        <v>15.97</v>
      </c>
      <c r="L588" s="93">
        <v>1.49</v>
      </c>
      <c r="N588" s="273">
        <f>INDEX(Table12[],MATCH(Table11[[#This Row],[Site ID]],Table12[[#Data],[Site ID]],0),MATCH(Table11[[#Headers],[Area]],Table12[#Headers],0))</f>
        <v>2</v>
      </c>
    </row>
    <row r="589" spans="2:14">
      <c r="B589" t="str">
        <f>INDEX(Table12[Site Name],MATCH('2024'!C589,Table12[Site ID],0),1)</f>
        <v>Pavilion Road</v>
      </c>
      <c r="C589" s="135" t="s">
        <v>36</v>
      </c>
      <c r="D589" t="str">
        <f>Table13[[#This Row],[Site ID]]&amp;"-"&amp;Table13[[#This Row],[Site Name]]</f>
        <v>PAV-Pavilion Road</v>
      </c>
      <c r="E589" s="93">
        <v>2558148</v>
      </c>
      <c r="F589" t="s">
        <v>452</v>
      </c>
      <c r="G589" s="109">
        <v>45454</v>
      </c>
      <c r="H589" s="109">
        <v>45394</v>
      </c>
      <c r="I589" s="93">
        <v>671.62</v>
      </c>
      <c r="J589" s="93">
        <v>16.16</v>
      </c>
      <c r="K589" s="93">
        <v>8.44</v>
      </c>
      <c r="L589" s="93">
        <v>0.79</v>
      </c>
      <c r="M589" s="311" t="s">
        <v>1333</v>
      </c>
      <c r="N589" s="273">
        <f>INDEX(Table12[],MATCH(Table11[[#This Row],[Site ID]],Table12[[#Data],[Site ID]],0),MATCH(Table11[[#Headers],[Area]],Table12[#Headers],0))</f>
        <v>2</v>
      </c>
    </row>
    <row r="590" spans="2:14">
      <c r="B590" t="str">
        <f>INDEX(Table12[Site Name],MATCH('2024'!C590,Table12[Site ID],0),1)</f>
        <v>Upper Northam Close</v>
      </c>
      <c r="C590" s="135" t="s">
        <v>44</v>
      </c>
      <c r="D590" t="str">
        <f>Table13[[#This Row],[Site ID]]&amp;"-"&amp;Table13[[#This Row],[Site Name]]</f>
        <v>UNC-Upper Northam Close</v>
      </c>
      <c r="E590" s="93">
        <v>2558149</v>
      </c>
      <c r="F590" t="s">
        <v>452</v>
      </c>
      <c r="G590" s="109">
        <v>45454</v>
      </c>
      <c r="H590" s="109">
        <v>45394</v>
      </c>
      <c r="I590" s="93">
        <v>671.62</v>
      </c>
      <c r="J590" s="93">
        <v>18.91</v>
      </c>
      <c r="K590" s="93">
        <v>9.8699999999999992</v>
      </c>
      <c r="L590" s="93">
        <v>0.92</v>
      </c>
      <c r="N590" s="273">
        <f>INDEX(Table12[],MATCH(Table11[[#This Row],[Site ID]],Table12[[#Data],[Site ID]],0),MATCH(Table11[[#Headers],[Area]],Table12[#Headers],0))</f>
        <v>2</v>
      </c>
    </row>
    <row r="591" spans="2:14">
      <c r="B591" t="str">
        <f>INDEX(Table12[Site Name],MATCH('2024'!C591,Table12[Site ID],0),1)</f>
        <v>Bridge Road</v>
      </c>
      <c r="C591" s="135" t="s">
        <v>34</v>
      </c>
      <c r="D591" t="str">
        <f>Table13[[#This Row],[Site ID]]&amp;"-"&amp;Table13[[#This Row],[Site Name]]</f>
        <v>BDG-Bridge Road</v>
      </c>
      <c r="E591" s="93">
        <v>2558150</v>
      </c>
      <c r="F591" t="s">
        <v>452</v>
      </c>
      <c r="G591" s="109">
        <v>45454</v>
      </c>
      <c r="H591" s="109">
        <v>45394</v>
      </c>
      <c r="I591" s="93">
        <v>671.55</v>
      </c>
      <c r="J591" s="93">
        <v>24.77</v>
      </c>
      <c r="K591" s="93">
        <v>12.93</v>
      </c>
      <c r="L591" s="93">
        <v>1.21</v>
      </c>
      <c r="N591" s="273">
        <f>INDEX(Table12[],MATCH(Table11[[#This Row],[Site ID]],Table12[[#Data],[Site ID]],0),MATCH(Table11[[#Headers],[Area]],Table12[#Headers],0))</f>
        <v>2</v>
      </c>
    </row>
    <row r="592" spans="2:14">
      <c r="B592" t="str">
        <f>INDEX(Table12[Site Name],MATCH('2024'!C592,Table12[Site ID],0),1)</f>
        <v>Bridge Road 2</v>
      </c>
      <c r="C592" s="135" t="s">
        <v>38</v>
      </c>
      <c r="D592" t="str">
        <f>Table13[[#This Row],[Site ID]]&amp;"-"&amp;Table13[[#This Row],[Site Name]]</f>
        <v>BDG2-Bridge Road 2</v>
      </c>
      <c r="E592" s="93">
        <v>2558151</v>
      </c>
      <c r="F592" t="s">
        <v>452</v>
      </c>
      <c r="G592" s="109">
        <v>45454</v>
      </c>
      <c r="H592" s="109">
        <v>45394</v>
      </c>
      <c r="I592" s="93">
        <v>671.53</v>
      </c>
      <c r="J592" s="93">
        <v>36.1</v>
      </c>
      <c r="K592" s="93">
        <v>18.84</v>
      </c>
      <c r="L592" s="93">
        <v>1.76</v>
      </c>
      <c r="N592" s="273">
        <f>INDEX(Table12[],MATCH(Table11[[#This Row],[Site ID]],Table12[[#Data],[Site ID]],0),MATCH(Table11[[#Headers],[Area]],Table12[#Headers],0))</f>
        <v>2</v>
      </c>
    </row>
    <row r="593" spans="2:14">
      <c r="B593" t="str">
        <f>INDEX(Table12[Site Name],MATCH('2024'!C593,Table12[Site ID],0),1)</f>
        <v>Oakhill 2 (Bridge)</v>
      </c>
      <c r="C593" s="135" t="s">
        <v>54</v>
      </c>
      <c r="D593" t="str">
        <f>Table13[[#This Row],[Site ID]]&amp;"-"&amp;Table13[[#This Row],[Site Name]]</f>
        <v>OH2-Oakhill 2 (Bridge)</v>
      </c>
      <c r="E593" s="93">
        <v>2558152</v>
      </c>
      <c r="F593" t="s">
        <v>452</v>
      </c>
      <c r="G593" s="109">
        <v>45454</v>
      </c>
      <c r="H593" s="109">
        <v>45394</v>
      </c>
      <c r="I593" s="93">
        <v>671.58</v>
      </c>
      <c r="J593" s="93">
        <v>44.19</v>
      </c>
      <c r="K593" s="93">
        <v>23.06</v>
      </c>
      <c r="L593" s="93">
        <v>2.16</v>
      </c>
      <c r="N593" s="273">
        <f>INDEX(Table12[],MATCH(Table11[[#This Row],[Site ID]],Table12[[#Data],[Site ID]],0),MATCH(Table11[[#Headers],[Area]],Table12[#Headers],0))</f>
        <v>2</v>
      </c>
    </row>
    <row r="594" spans="2:14">
      <c r="B594" t="str">
        <f>INDEX(Table12[Site Name],MATCH('2024'!C594,Table12[Site ID],0),1)</f>
        <v>Oakhill (Prov)</v>
      </c>
      <c r="C594" s="135" t="s">
        <v>58</v>
      </c>
      <c r="D594" t="str">
        <f>Table13[[#This Row],[Site ID]]&amp;"-"&amp;Table13[[#This Row],[Site Name]]</f>
        <v>OH-Oakhill (Prov)</v>
      </c>
      <c r="E594" s="93">
        <v>2558153</v>
      </c>
      <c r="F594" t="s">
        <v>452</v>
      </c>
      <c r="G594" s="109">
        <v>45454</v>
      </c>
      <c r="H594" s="109">
        <v>45394</v>
      </c>
      <c r="I594" s="93">
        <v>671.67</v>
      </c>
      <c r="J594" s="93">
        <v>33.86</v>
      </c>
      <c r="K594" s="93">
        <v>17.670000000000002</v>
      </c>
      <c r="L594" s="93">
        <v>1.65</v>
      </c>
      <c r="N594" s="273">
        <f>INDEX(Table12[],MATCH(Table11[[#This Row],[Site ID]],Table12[[#Data],[Site ID]],0),MATCH(Table11[[#Headers],[Area]],Table12[#Headers],0))</f>
        <v>3</v>
      </c>
    </row>
    <row r="595" spans="2:14">
      <c r="B595" t="str">
        <f>INDEX(Table12[Site Name],MATCH('2024'!C595,Table12[Site ID],0),1)</f>
        <v>Providence Hill 2</v>
      </c>
      <c r="C595" s="135" t="s">
        <v>62</v>
      </c>
      <c r="D595" t="str">
        <f>Table13[[#This Row],[Site ID]]&amp;"-"&amp;Table13[[#This Row],[Site Name]]</f>
        <v>PH2-Providence Hill 2</v>
      </c>
      <c r="E595" s="93">
        <v>2558154</v>
      </c>
      <c r="F595" t="s">
        <v>452</v>
      </c>
      <c r="G595" s="109">
        <v>45454</v>
      </c>
      <c r="H595" s="109">
        <v>45394</v>
      </c>
      <c r="I595" s="93">
        <v>671.28</v>
      </c>
      <c r="J595" s="93">
        <v>36.159999999999997</v>
      </c>
      <c r="K595" s="93">
        <v>18.87</v>
      </c>
      <c r="L595" s="93">
        <v>1.76</v>
      </c>
      <c r="N595" s="273">
        <f>INDEX(Table12[],MATCH(Table11[[#This Row],[Site ID]],Table12[[#Data],[Site ID]],0),MATCH(Table11[[#Headers],[Area]],Table12[#Headers],0))</f>
        <v>3</v>
      </c>
    </row>
    <row r="596" spans="2:14">
      <c r="B596" t="str">
        <f>INDEX(Table12[Site Name],MATCH('2024'!C596,Table12[Site ID],0),1)</f>
        <v>Providence Hill 1</v>
      </c>
      <c r="C596" s="135" t="s">
        <v>66</v>
      </c>
      <c r="D596" t="str">
        <f>Table13[[#This Row],[Site ID]]&amp;"-"&amp;Table13[[#This Row],[Site Name]]</f>
        <v>PH1-Providence Hill 1</v>
      </c>
      <c r="E596" s="93">
        <v>2558155</v>
      </c>
      <c r="F596" t="s">
        <v>452</v>
      </c>
      <c r="G596" s="109">
        <v>45454</v>
      </c>
      <c r="H596" s="109">
        <v>45394</v>
      </c>
      <c r="I596" s="93">
        <v>671.3</v>
      </c>
      <c r="J596" s="93">
        <v>29.88</v>
      </c>
      <c r="K596" s="93">
        <v>15.6</v>
      </c>
      <c r="L596" s="93">
        <v>1.46</v>
      </c>
      <c r="N596" s="273">
        <f>INDEX(Table12[],MATCH(Table11[[#This Row],[Site ID]],Table12[[#Data],[Site ID]],0),MATCH(Table11[[#Headers],[Area]],Table12[#Headers],0))</f>
        <v>3</v>
      </c>
    </row>
    <row r="597" spans="2:14">
      <c r="B597" t="str">
        <f>INDEX(Table12[Site Name],MATCH('2024'!C597,Table12[Site ID],0),1)</f>
        <v>Providence Hill 3</v>
      </c>
      <c r="C597" s="135" t="s">
        <v>70</v>
      </c>
      <c r="D597" t="str">
        <f>Table13[[#This Row],[Site ID]]&amp;"-"&amp;Table13[[#This Row],[Site Name]]</f>
        <v>PH3-Providence Hill 3</v>
      </c>
      <c r="E597" s="93">
        <v>2558156</v>
      </c>
      <c r="F597" t="s">
        <v>452</v>
      </c>
      <c r="G597" s="109">
        <v>45454</v>
      </c>
      <c r="H597" s="109">
        <v>45394</v>
      </c>
      <c r="I597" s="93">
        <v>671.3</v>
      </c>
      <c r="J597" s="93">
        <v>29.66</v>
      </c>
      <c r="K597" s="93">
        <v>15.48</v>
      </c>
      <c r="L597" s="93">
        <v>1.45</v>
      </c>
      <c r="N597" s="273">
        <f>INDEX(Table12[],MATCH(Table11[[#This Row],[Site ID]],Table12[[#Data],[Site ID]],0),MATCH(Table11[[#Headers],[Area]],Table12[#Headers],0))</f>
        <v>4</v>
      </c>
    </row>
    <row r="598" spans="2:14">
      <c r="B598" t="str">
        <f>INDEX(Table12[Site Name],MATCH('2024'!C598,Table12[Site ID],0),1)</f>
        <v>Hamble Lane 2 (Tesco)</v>
      </c>
      <c r="C598" s="135" t="s">
        <v>74</v>
      </c>
      <c r="D598" t="str">
        <f>Table13[[#This Row],[Site ID]]&amp;"-"&amp;Table13[[#This Row],[Site Name]]</f>
        <v>HL2-Hamble Lane 2 (Tesco)</v>
      </c>
      <c r="E598" s="93">
        <v>2558157</v>
      </c>
      <c r="F598" t="s">
        <v>452</v>
      </c>
      <c r="G598" s="109">
        <v>45454</v>
      </c>
      <c r="H598" s="109">
        <v>45394</v>
      </c>
      <c r="I598" s="93">
        <v>671.43</v>
      </c>
      <c r="J598" s="93">
        <v>38.159999999999997</v>
      </c>
      <c r="K598" s="93">
        <v>19.91</v>
      </c>
      <c r="L598" s="93">
        <v>1.86</v>
      </c>
      <c r="M598" s="311" t="s">
        <v>1333</v>
      </c>
      <c r="N598" s="273">
        <f>INDEX(Table12[],MATCH(Table11[[#This Row],[Site ID]],Table12[[#Data],[Site ID]],0),MATCH(Table11[[#Headers],[Area]],Table12[#Headers],0))</f>
        <v>4</v>
      </c>
    </row>
    <row r="599" spans="2:14">
      <c r="B599" t="str">
        <f>INDEX(Table12[Site Name],MATCH('2024'!C599,Table12[Site ID],0),1)</f>
        <v>Hamble Lane (Woodlands)</v>
      </c>
      <c r="C599" s="135" t="s">
        <v>78</v>
      </c>
      <c r="D599" t="str">
        <f>Table13[[#This Row],[Site ID]]&amp;"-"&amp;Table13[[#This Row],[Site Name]]</f>
        <v>HL-Hamble Lane (Woodlands)</v>
      </c>
      <c r="E599" s="93">
        <v>2558158</v>
      </c>
      <c r="F599" t="s">
        <v>452</v>
      </c>
      <c r="G599" s="109">
        <v>45454</v>
      </c>
      <c r="H599" s="109">
        <v>45394</v>
      </c>
      <c r="I599" s="93">
        <v>671.43</v>
      </c>
      <c r="J599" s="93">
        <v>28.69</v>
      </c>
      <c r="K599" s="93">
        <v>14.97</v>
      </c>
      <c r="L599" s="93">
        <v>1.4</v>
      </c>
      <c r="N599" s="273">
        <f>INDEX(Table12[],MATCH(Table11[[#This Row],[Site ID]],Table12[[#Data],[Site ID]],0),MATCH(Table11[[#Headers],[Area]],Table12[#Headers],0))</f>
        <v>4</v>
      </c>
    </row>
    <row r="600" spans="2:14">
      <c r="B600" t="str">
        <f>INDEX(Table12[Site Name],MATCH('2024'!C600,Table12[Site ID],0),1)</f>
        <v>Hamble Corner Fruit Farm</v>
      </c>
      <c r="C600" s="135" t="s">
        <v>82</v>
      </c>
      <c r="D600" t="str">
        <f>Table13[[#This Row],[Site ID]]&amp;"-"&amp;Table13[[#This Row],[Site Name]]</f>
        <v>HCF-Hamble Corner Fruit Farm</v>
      </c>
      <c r="E600" s="93">
        <v>2558159</v>
      </c>
      <c r="F600" t="s">
        <v>452</v>
      </c>
      <c r="G600" s="109">
        <v>45454</v>
      </c>
      <c r="H600" s="109">
        <v>45394</v>
      </c>
      <c r="I600" s="93">
        <v>671.43</v>
      </c>
      <c r="J600" s="93">
        <v>26.66</v>
      </c>
      <c r="K600" s="93">
        <v>13.91</v>
      </c>
      <c r="L600" s="93">
        <v>1.3</v>
      </c>
      <c r="N600" s="273">
        <f>INDEX(Table12[],MATCH(Table11[[#This Row],[Site ID]],Table12[[#Data],[Site ID]],0),MATCH(Table11[[#Headers],[Area]],Table12[#Headers],0))</f>
        <v>4</v>
      </c>
    </row>
    <row r="601" spans="2:14">
      <c r="B601" t="str">
        <f>INDEX(Table12[Site Name],MATCH('2024'!C601,Table12[Site ID],0),1)</f>
        <v>Hamble Lane 4</v>
      </c>
      <c r="C601" s="135" t="s">
        <v>86</v>
      </c>
      <c r="D601" t="str">
        <f>Table13[[#This Row],[Site ID]]&amp;"-"&amp;Table13[[#This Row],[Site Name]]</f>
        <v>HL4-Hamble Lane 4</v>
      </c>
      <c r="E601" s="93">
        <v>2558160</v>
      </c>
      <c r="F601" t="s">
        <v>452</v>
      </c>
      <c r="G601" s="109">
        <v>45454</v>
      </c>
      <c r="H601" s="109">
        <v>45394</v>
      </c>
      <c r="I601" s="93">
        <v>671.42</v>
      </c>
      <c r="J601" s="93">
        <v>23.28</v>
      </c>
      <c r="K601" s="93">
        <v>12.15</v>
      </c>
      <c r="L601" s="93">
        <v>1.1399999999999999</v>
      </c>
      <c r="N601" s="273">
        <f>INDEX(Table12[],MATCH(Table11[[#This Row],[Site ID]],Table12[[#Data],[Site ID]],0),MATCH(Table11[[#Headers],[Area]],Table12[#Headers],0))</f>
        <v>5</v>
      </c>
    </row>
    <row r="602" spans="2:14">
      <c r="B602" t="str">
        <f>INDEX(Table12[Site Name],MATCH('2024'!C602,Table12[Site ID],0),1)</f>
        <v>Hamble Primary School</v>
      </c>
      <c r="C602" s="135" t="s">
        <v>90</v>
      </c>
      <c r="D602" t="str">
        <f>Table13[[#This Row],[Site ID]]&amp;"-"&amp;Table13[[#This Row],[Site Name]]</f>
        <v>HPS-Hamble Primary School</v>
      </c>
      <c r="E602" s="93">
        <v>2558161</v>
      </c>
      <c r="F602" t="s">
        <v>452</v>
      </c>
      <c r="G602" s="109">
        <v>45454</v>
      </c>
      <c r="H602" s="109">
        <v>45394</v>
      </c>
      <c r="I602" s="93">
        <v>671.42</v>
      </c>
      <c r="J602" s="93">
        <v>21.76</v>
      </c>
      <c r="K602" s="93">
        <v>11.36</v>
      </c>
      <c r="L602" s="93">
        <v>1.06</v>
      </c>
      <c r="M602" t="s">
        <v>1333</v>
      </c>
      <c r="N602" s="273">
        <f>INDEX(Table12[],MATCH(Table11[[#This Row],[Site ID]],Table12[[#Data],[Site ID]],0),MATCH(Table11[[#Headers],[Area]],Table12[#Headers],0))</f>
        <v>5</v>
      </c>
    </row>
    <row r="603" spans="2:14">
      <c r="B603" t="str">
        <f>INDEX(Table12[Site Name],MATCH('2024'!C603,Table12[Site ID],0),1)</f>
        <v>Hound Parish Office</v>
      </c>
      <c r="C603" s="135" t="s">
        <v>93</v>
      </c>
      <c r="D603" t="str">
        <f>Table13[[#This Row],[Site ID]]&amp;"-"&amp;Table13[[#This Row],[Site Name]]</f>
        <v>HPO-Hound Parish Office</v>
      </c>
      <c r="E603" s="93">
        <v>2558162</v>
      </c>
      <c r="F603" t="s">
        <v>452</v>
      </c>
      <c r="G603" s="109">
        <v>45454</v>
      </c>
      <c r="H603" s="109">
        <v>45394</v>
      </c>
      <c r="I603" s="93">
        <v>671.45</v>
      </c>
      <c r="J603" s="93">
        <v>19.41</v>
      </c>
      <c r="K603" s="93">
        <v>10.130000000000001</v>
      </c>
      <c r="L603" s="93">
        <v>0.95</v>
      </c>
      <c r="N603" s="273">
        <f>INDEX(Table12[],MATCH(Table11[[#This Row],[Site ID]],Table12[[#Data],[Site ID]],0),MATCH(Table11[[#Headers],[Area]],Table12[#Headers],0))</f>
        <v>5</v>
      </c>
    </row>
    <row r="604" spans="2:14">
      <c r="B604" t="str">
        <f>INDEX(Table12[Site Name],MATCH('2024'!C604,Table12[Site ID],0),1)</f>
        <v>Swaythling road</v>
      </c>
      <c r="C604" s="135" t="s">
        <v>97</v>
      </c>
      <c r="D604" t="str">
        <f>Table13[[#This Row],[Site ID]]&amp;"-"&amp;Table13[[#This Row],[Site Name]]</f>
        <v>SWA-Swaythling road</v>
      </c>
      <c r="E604" s="93">
        <v>2558163</v>
      </c>
      <c r="F604" t="s">
        <v>452</v>
      </c>
      <c r="G604" s="109">
        <v>45454</v>
      </c>
      <c r="H604" s="109">
        <v>45394</v>
      </c>
      <c r="I604" s="93">
        <v>671.5</v>
      </c>
      <c r="J604" s="93">
        <v>24.9</v>
      </c>
      <c r="K604" s="93">
        <v>12.99</v>
      </c>
      <c r="L604" s="93">
        <v>1.22</v>
      </c>
      <c r="N604" s="273">
        <f>INDEX(Table12[],MATCH(Table11[[#This Row],[Site ID]],Table12[[#Data],[Site ID]],0),MATCH(Table11[[#Headers],[Area]],Table12[#Headers],0))</f>
        <v>5</v>
      </c>
    </row>
    <row r="605" spans="2:14">
      <c r="B605" t="str">
        <f>INDEX(Table12[Site Name],MATCH('2024'!C605,Table12[Site ID],0),1)</f>
        <v>Allington Lane</v>
      </c>
      <c r="C605" s="135" t="s">
        <v>26</v>
      </c>
      <c r="D605" t="str">
        <f>Table13[[#This Row],[Site ID]]&amp;"-"&amp;Table13[[#This Row],[Site Name]]</f>
        <v>AL-Allington Lane</v>
      </c>
      <c r="E605" s="93">
        <v>2558164</v>
      </c>
      <c r="F605" t="s">
        <v>452</v>
      </c>
      <c r="G605" s="109">
        <v>45454</v>
      </c>
      <c r="H605" s="109">
        <v>45394</v>
      </c>
      <c r="I605" s="93">
        <v>671.48</v>
      </c>
      <c r="J605" s="93">
        <v>21.95</v>
      </c>
      <c r="K605" s="93">
        <v>11.45</v>
      </c>
      <c r="L605" s="93">
        <v>1.07</v>
      </c>
      <c r="M605" s="311" t="s">
        <v>1333</v>
      </c>
      <c r="N605" s="273">
        <f>INDEX(Table12[],MATCH(Table11[[#This Row],[Site ID]],Table12[[#Data],[Site ID]],0),MATCH(Table11[[#Headers],[Area]],Table12[#Headers],0))</f>
        <v>5</v>
      </c>
    </row>
    <row r="606" spans="2:14">
      <c r="B606" t="str">
        <f>INDEX(Table12[Site Name],MATCH('2024'!C606,Table12[Site ID],0),1)</f>
        <v>Jukes Walk</v>
      </c>
      <c r="C606" s="135" t="s">
        <v>102</v>
      </c>
      <c r="D606" t="str">
        <f>Table13[[#This Row],[Site ID]]&amp;"-"&amp;Table13[[#This Row],[Site Name]]</f>
        <v>JW-Jukes Walk</v>
      </c>
      <c r="E606" s="93">
        <v>2558165</v>
      </c>
      <c r="F606" t="s">
        <v>452</v>
      </c>
      <c r="G606" s="109">
        <v>45454</v>
      </c>
      <c r="H606" s="109">
        <v>45394</v>
      </c>
      <c r="I606" s="93">
        <v>671.3</v>
      </c>
      <c r="J606" s="93">
        <v>24.19</v>
      </c>
      <c r="K606" s="93">
        <v>12.62</v>
      </c>
      <c r="L606" s="93">
        <v>1.18</v>
      </c>
      <c r="N606" s="273">
        <f>INDEX(Table12[],MATCH(Table11[[#This Row],[Site ID]],Table12[[#Data],[Site ID]],0),MATCH(Table11[[#Headers],[Area]],Table12[#Headers],0))</f>
        <v>5</v>
      </c>
    </row>
    <row r="607" spans="2:14">
      <c r="B607" t="str">
        <f>INDEX(Table12[Site Name],MATCH('2024'!C607,Table12[Site ID],0),1)</f>
        <v>Wyvern School</v>
      </c>
      <c r="C607" s="135" t="s">
        <v>107</v>
      </c>
      <c r="D607" t="str">
        <f>Table13[[#This Row],[Site ID]]&amp;"-"&amp;Table13[[#This Row],[Site Name]]</f>
        <v>WYV-Wyvern School</v>
      </c>
      <c r="E607" s="93">
        <v>2558167</v>
      </c>
      <c r="F607" t="s">
        <v>452</v>
      </c>
      <c r="G607" s="109">
        <v>45454</v>
      </c>
      <c r="H607" s="109">
        <v>45394</v>
      </c>
      <c r="I607" s="93">
        <v>671.27</v>
      </c>
      <c r="J607" s="93">
        <v>30.5</v>
      </c>
      <c r="K607" s="93">
        <v>15.92</v>
      </c>
      <c r="L607" s="93">
        <v>1.49</v>
      </c>
      <c r="M607" s="311" t="s">
        <v>1333</v>
      </c>
      <c r="N607" s="273">
        <f>INDEX(Table12[],MATCH(Table11[[#This Row],[Site ID]],Table12[[#Data],[Site ID]],0),MATCH(Table11[[#Headers],[Area]],Table12[#Headers],0))</f>
        <v>5</v>
      </c>
    </row>
    <row r="608" spans="2:14">
      <c r="B608" t="str">
        <f>INDEX(Table12[Site Name],MATCH('2024'!C608,Table12[Site ID],0),1)</f>
        <v>Fair Oak Road/Sandy Lane</v>
      </c>
      <c r="C608" s="135" t="s">
        <v>84</v>
      </c>
      <c r="D608" t="str">
        <f>Table13[[#This Row],[Site ID]]&amp;"-"&amp;Table13[[#This Row],[Site Name]]</f>
        <v>FORSL-Fair Oak Road/Sandy Lane</v>
      </c>
      <c r="E608" s="93">
        <v>2558168</v>
      </c>
      <c r="F608" t="s">
        <v>452</v>
      </c>
      <c r="G608" s="109">
        <v>45454</v>
      </c>
      <c r="H608" s="109">
        <v>45394</v>
      </c>
      <c r="I608" s="93">
        <v>671.25</v>
      </c>
      <c r="J608" s="93">
        <v>26.85</v>
      </c>
      <c r="K608" s="93">
        <v>14.01</v>
      </c>
      <c r="L608" s="93">
        <v>1.31</v>
      </c>
      <c r="N608" s="273">
        <f>INDEX(Table12[],MATCH(Table11[[#This Row],[Site ID]],Table12[[#Data],[Site ID]],0),MATCH(Table11[[#Headers],[Area]],Table12[#Headers],0))</f>
        <v>5</v>
      </c>
    </row>
    <row r="609" spans="2:14">
      <c r="B609" t="str">
        <f>INDEX(Table12[Site Name],MATCH('2024'!C609,Table12[Site ID],0),1)</f>
        <v>Fair Oak Road</v>
      </c>
      <c r="C609" s="135" t="s">
        <v>80</v>
      </c>
      <c r="D609" t="str">
        <f>Table13[[#This Row],[Site ID]]&amp;"-"&amp;Table13[[#This Row],[Site Name]]</f>
        <v>FOR-Fair Oak Road</v>
      </c>
      <c r="E609" s="93">
        <v>2558169</v>
      </c>
      <c r="F609" t="s">
        <v>452</v>
      </c>
      <c r="G609" s="109">
        <v>45454</v>
      </c>
      <c r="H609" s="109">
        <v>45394</v>
      </c>
      <c r="I609" s="93">
        <v>671.25</v>
      </c>
      <c r="J609" s="93">
        <v>19.78</v>
      </c>
      <c r="K609" s="93">
        <v>10.32</v>
      </c>
      <c r="L609" s="93">
        <v>0.97</v>
      </c>
      <c r="N609" s="273">
        <f>INDEX(Table12[],MATCH(Table11[[#This Row],[Site ID]],Table12[[#Data],[Site ID]],0),MATCH(Table11[[#Headers],[Area]],Table12[#Headers],0))</f>
        <v>5</v>
      </c>
    </row>
    <row r="610" spans="2:14">
      <c r="B610" t="str">
        <f>INDEX(Table12[Site Name],MATCH('2024'!C610,Table12[Site ID],0),1)</f>
        <v>Bishopstoke Road</v>
      </c>
      <c r="C610" s="135" t="s">
        <v>49</v>
      </c>
      <c r="D610" t="str">
        <f>Table13[[#This Row],[Site ID]]&amp;"-"&amp;Table13[[#This Row],[Site Name]]</f>
        <v>BR-Bishopstoke Road</v>
      </c>
      <c r="E610" s="93">
        <v>2558170</v>
      </c>
      <c r="F610" t="s">
        <v>452</v>
      </c>
      <c r="G610" s="109">
        <v>45454</v>
      </c>
      <c r="H610" s="109">
        <v>45394</v>
      </c>
      <c r="I610" s="93">
        <v>671.23</v>
      </c>
      <c r="J610" s="93">
        <v>30.32</v>
      </c>
      <c r="K610" s="93">
        <v>15.82</v>
      </c>
      <c r="L610" s="93">
        <v>1.48</v>
      </c>
      <c r="N610" s="273">
        <f>INDEX(Table12[],MATCH(Table11[[#This Row],[Site ID]],Table12[[#Data],[Site ID]],0),MATCH(Table11[[#Headers],[Area]],Table12[#Headers],0))</f>
        <v>5</v>
      </c>
    </row>
    <row r="611" spans="2:14">
      <c r="B611" t="str">
        <f>INDEX(Table12[Site Name],MATCH('2024'!C611,Table12[Site ID],0),1)</f>
        <v>Bishopstoke Road 2</v>
      </c>
      <c r="C611" s="135" t="s">
        <v>52</v>
      </c>
      <c r="D611" t="str">
        <f>Table13[[#This Row],[Site ID]]&amp;"-"&amp;Table13[[#This Row],[Site Name]]</f>
        <v>BR2-Bishopstoke Road 2</v>
      </c>
      <c r="E611" s="93">
        <v>2558171</v>
      </c>
      <c r="F611" t="s">
        <v>452</v>
      </c>
      <c r="G611" s="109">
        <v>45454</v>
      </c>
      <c r="H611" s="109">
        <v>45394</v>
      </c>
      <c r="I611" s="93">
        <v>671.13</v>
      </c>
      <c r="J611" s="93">
        <v>31.55</v>
      </c>
      <c r="K611" s="93">
        <v>16.47</v>
      </c>
      <c r="L611" s="93">
        <v>1.54</v>
      </c>
      <c r="N611" s="273">
        <f>INDEX(Table12[],MATCH(Table11[[#This Row],[Site ID]],Table12[[#Data],[Site ID]],0),MATCH(Table11[[#Headers],[Area]],Table12[#Headers],0))</f>
        <v>5</v>
      </c>
    </row>
    <row r="612" spans="2:14">
      <c r="B612" t="str">
        <f>INDEX(Table12[Site Name],MATCH('2024'!C612,Table12[Site ID],0),1)</f>
        <v>Twyford Road</v>
      </c>
      <c r="C612" s="135" t="s">
        <v>118</v>
      </c>
      <c r="D612" t="str">
        <f>Table13[[#This Row],[Site ID]]&amp;"-"&amp;Table13[[#This Row],[Site Name]]</f>
        <v>TWY-Twyford Road</v>
      </c>
      <c r="E612" s="93">
        <v>2558172</v>
      </c>
      <c r="F612" t="s">
        <v>452</v>
      </c>
      <c r="G612" s="109">
        <v>45454</v>
      </c>
      <c r="H612" s="109">
        <v>45394</v>
      </c>
      <c r="I612" s="93">
        <v>671.13</v>
      </c>
      <c r="J612" s="93">
        <v>28.8</v>
      </c>
      <c r="K612" s="93">
        <v>15.03</v>
      </c>
      <c r="L612" s="93">
        <v>1.41</v>
      </c>
      <c r="N612" s="273">
        <f>INDEX(Table12[],MATCH(Table11[[#This Row],[Site ID]],Table12[[#Data],[Site ID]],0),MATCH(Table11[[#Headers],[Area]],Table12[#Headers],0))</f>
        <v>5</v>
      </c>
    </row>
    <row r="613" spans="2:14">
      <c r="B613" t="str">
        <f>INDEX(Table12[Site Name],MATCH('2024'!C613,Table12[Site ID],0),1)</f>
        <v>Mill Street</v>
      </c>
      <c r="C613" s="135" t="s">
        <v>122</v>
      </c>
      <c r="D613" t="str">
        <f>Table13[[#This Row],[Site ID]]&amp;"-"&amp;Table13[[#This Row],[Site Name]]</f>
        <v>MS-Mill Street</v>
      </c>
      <c r="E613" s="93">
        <v>2558173</v>
      </c>
      <c r="F613" t="s">
        <v>452</v>
      </c>
      <c r="G613" s="109">
        <v>45454</v>
      </c>
      <c r="H613" s="109">
        <v>45394</v>
      </c>
      <c r="I613" s="93">
        <v>671.13</v>
      </c>
      <c r="J613" s="93">
        <v>32.47</v>
      </c>
      <c r="K613" s="93">
        <v>16.95</v>
      </c>
      <c r="L613" s="93">
        <v>1.58</v>
      </c>
      <c r="N613" s="273">
        <f>INDEX(Table12[],MATCH(Table11[[#This Row],[Site ID]],Table12[[#Data],[Site ID]],0),MATCH(Table11[[#Headers],[Area]],Table12[#Headers],0))</f>
        <v>5</v>
      </c>
    </row>
    <row r="614" spans="2:14">
      <c r="B614" t="str">
        <f>INDEX(Table12[Site Name],MATCH('2024'!C614,Table12[Site ID],0),1)</f>
        <v>Campbell Road 4</v>
      </c>
      <c r="C614" s="135" t="s">
        <v>72</v>
      </c>
      <c r="D614" t="str">
        <f>Table13[[#This Row],[Site ID]]&amp;"-"&amp;Table13[[#This Row],[Site Name]]</f>
        <v>CR4-Campbell Road 4</v>
      </c>
      <c r="E614" s="93">
        <v>2558174</v>
      </c>
      <c r="F614" t="s">
        <v>452</v>
      </c>
      <c r="G614" s="109">
        <v>45454</v>
      </c>
      <c r="H614" s="109">
        <v>45394</v>
      </c>
      <c r="I614" s="93">
        <v>671.1</v>
      </c>
      <c r="J614" s="93">
        <v>20.97</v>
      </c>
      <c r="K614" s="93">
        <v>10.95</v>
      </c>
      <c r="L614" s="93">
        <v>1.02</v>
      </c>
      <c r="N614" s="273">
        <f>INDEX(Table12[],MATCH(Table11[[#This Row],[Site ID]],Table12[[#Data],[Site ID]],0),MATCH(Table11[[#Headers],[Area]],Table12[#Headers],0))</f>
        <v>6</v>
      </c>
    </row>
    <row r="615" spans="2:14">
      <c r="B615" t="str">
        <f>INDEX(Table12[Site Name],MATCH('2024'!C615,Table12[Site ID],0),1)</f>
        <v>Campbell Road 3</v>
      </c>
      <c r="C615" s="135" t="s">
        <v>68</v>
      </c>
      <c r="D615" t="str">
        <f>Table13[[#This Row],[Site ID]]&amp;"-"&amp;Table13[[#This Row],[Site Name]]</f>
        <v>CR3-Campbell Road 3</v>
      </c>
      <c r="E615" s="93">
        <v>2558175</v>
      </c>
      <c r="F615" t="s">
        <v>452</v>
      </c>
      <c r="G615" s="109">
        <v>45454</v>
      </c>
      <c r="H615" s="109">
        <v>45394</v>
      </c>
      <c r="I615" s="93">
        <v>671.1</v>
      </c>
      <c r="J615" s="93">
        <v>16.649999999999999</v>
      </c>
      <c r="K615" s="93">
        <v>8.69</v>
      </c>
      <c r="L615" s="93">
        <v>0.81</v>
      </c>
      <c r="N615" s="273">
        <f>INDEX(Table12[],MATCH(Table11[[#This Row],[Site ID]],Table12[[#Data],[Site ID]],0),MATCH(Table11[[#Headers],[Area]],Table12[#Headers],0))</f>
        <v>6</v>
      </c>
    </row>
    <row r="616" spans="2:14">
      <c r="B616" t="str">
        <f>INDEX(Table12[Site Name],MATCH('2024'!C616,Table12[Site ID],0),1)</f>
        <v>Campbell Road</v>
      </c>
      <c r="C616" s="135" t="s">
        <v>64</v>
      </c>
      <c r="D616" t="str">
        <f>Table13[[#This Row],[Site ID]]&amp;"-"&amp;Table13[[#This Row],[Site Name]]</f>
        <v>CR-Campbell Road</v>
      </c>
      <c r="E616" s="93">
        <v>2558176</v>
      </c>
      <c r="F616" t="s">
        <v>452</v>
      </c>
      <c r="G616" s="109">
        <v>45454</v>
      </c>
      <c r="H616" s="109">
        <v>45394</v>
      </c>
      <c r="I616" s="93">
        <v>671.05</v>
      </c>
      <c r="J616" s="93">
        <v>27.54</v>
      </c>
      <c r="K616" s="93">
        <v>14.37</v>
      </c>
      <c r="L616" s="93">
        <v>1.34</v>
      </c>
      <c r="M616" s="311" t="s">
        <v>1333</v>
      </c>
      <c r="N616" s="273">
        <f>INDEX(Table12[],MATCH(Table11[[#This Row],[Site ID]],Table12[[#Data],[Site ID]],0),MATCH(Table11[[#Headers],[Area]],Table12[#Headers],0))</f>
        <v>6</v>
      </c>
    </row>
    <row r="617" spans="2:14">
      <c r="B617" t="str">
        <f>INDEX(Table12[Site Name],MATCH('2024'!C617,Table12[Site ID],0),1)</f>
        <v>Southampton Road Analyser (A)</v>
      </c>
      <c r="C617" s="135" t="s">
        <v>135</v>
      </c>
      <c r="D617" t="str">
        <f>Table13[[#This Row],[Site ID]]&amp;"-"&amp;Table13[[#This Row],[Site Name]]</f>
        <v>SRAN(A)-Southampton Road Analyser (A)</v>
      </c>
      <c r="E617" s="93">
        <v>2558177</v>
      </c>
      <c r="F617" t="s">
        <v>452</v>
      </c>
      <c r="G617" s="109">
        <v>45454</v>
      </c>
      <c r="H617" s="109">
        <v>45394</v>
      </c>
      <c r="I617" s="93">
        <v>671.1</v>
      </c>
      <c r="J617" s="93">
        <v>34.18</v>
      </c>
      <c r="K617" s="93">
        <v>17.84</v>
      </c>
      <c r="L617" s="93">
        <v>1.67</v>
      </c>
      <c r="N617" s="273">
        <f>INDEX(Table12[],MATCH(Table11[[#This Row],[Site ID]],Table12[[#Data],[Site ID]],0),MATCH(Table11[[#Headers],[Area]],Table12[#Headers],0))</f>
        <v>6</v>
      </c>
    </row>
    <row r="618" spans="2:14">
      <c r="B618" t="str">
        <f>INDEX(Table12[Site Name],MATCH('2024'!C618,Table12[Site ID],0),1)</f>
        <v>Southampton Road Analyser (B)</v>
      </c>
      <c r="C618" s="135" t="s">
        <v>138</v>
      </c>
      <c r="D618" t="str">
        <f>Table13[[#This Row],[Site ID]]&amp;"-"&amp;Table13[[#This Row],[Site Name]]</f>
        <v>SRAN(B)-Southampton Road Analyser (B)</v>
      </c>
      <c r="E618" s="93">
        <v>2558178</v>
      </c>
      <c r="F618" t="s">
        <v>452</v>
      </c>
      <c r="G618" s="109">
        <v>45454</v>
      </c>
      <c r="H618" s="109">
        <v>45394</v>
      </c>
      <c r="I618" s="93">
        <v>671.1</v>
      </c>
      <c r="J618" s="93">
        <v>32.76</v>
      </c>
      <c r="K618" s="93">
        <v>17.100000000000001</v>
      </c>
      <c r="L618" s="93">
        <v>1.6</v>
      </c>
      <c r="N618" s="273">
        <f>INDEX(Table12[],MATCH(Table11[[#This Row],[Site ID]],Table12[[#Data],[Site ID]],0),MATCH(Table11[[#Headers],[Area]],Table12[#Headers],0))</f>
        <v>6</v>
      </c>
    </row>
    <row r="619" spans="2:14">
      <c r="B619" t="str">
        <f>INDEX(Table12[Site Name],MATCH('2024'!C619,Table12[Site ID],0),1)</f>
        <v>Southampton Road Analyser (C)</v>
      </c>
      <c r="C619" s="135" t="s">
        <v>141</v>
      </c>
      <c r="D619" t="str">
        <f>Table13[[#This Row],[Site ID]]&amp;"-"&amp;Table13[[#This Row],[Site Name]]</f>
        <v>SRAN(C)-Southampton Road Analyser (C)</v>
      </c>
      <c r="E619" s="93">
        <v>2558179</v>
      </c>
      <c r="F619" t="s">
        <v>452</v>
      </c>
      <c r="G619" s="109">
        <v>45454</v>
      </c>
      <c r="H619" s="109">
        <v>45394</v>
      </c>
      <c r="I619" s="93">
        <v>671.1</v>
      </c>
      <c r="J619" s="93">
        <v>33.07</v>
      </c>
      <c r="K619" s="93">
        <v>17.260000000000002</v>
      </c>
      <c r="L619" s="93">
        <v>1.61</v>
      </c>
      <c r="N619" s="273">
        <f>INDEX(Table12[],MATCH(Table11[[#This Row],[Site ID]],Table12[[#Data],[Site ID]],0),MATCH(Table11[[#Headers],[Area]],Table12[#Headers],0))</f>
        <v>6</v>
      </c>
    </row>
    <row r="620" spans="2:14">
      <c r="B620" t="str">
        <f>INDEX(Table12[Site Name],MATCH('2024'!C620,Table12[Site ID],0),1)</f>
        <v>Chestnut Avenue</v>
      </c>
      <c r="C620" s="135" t="s">
        <v>56</v>
      </c>
      <c r="D620" t="str">
        <f>Table13[[#This Row],[Site ID]]&amp;"-"&amp;Table13[[#This Row],[Site Name]]</f>
        <v>CA-Chestnut Avenue</v>
      </c>
      <c r="E620" s="93">
        <v>2558180</v>
      </c>
      <c r="F620" t="s">
        <v>452</v>
      </c>
      <c r="G620" s="109">
        <v>45454</v>
      </c>
      <c r="H620" s="109">
        <v>45394</v>
      </c>
      <c r="I620" s="93">
        <v>671.07</v>
      </c>
      <c r="J620" s="93">
        <v>26.55</v>
      </c>
      <c r="K620" s="93">
        <v>13.86</v>
      </c>
      <c r="L620" s="93">
        <v>1.3</v>
      </c>
      <c r="N620" s="273">
        <f>INDEX(Table12[],MATCH(Table11[[#This Row],[Site ID]],Table12[[#Data],[Site ID]],0),MATCH(Table11[[#Headers],[Area]],Table12[#Headers],0))</f>
        <v>6</v>
      </c>
    </row>
    <row r="621" spans="2:14">
      <c r="B621" t="str">
        <f>INDEX(Table12[Site Name],MATCH('2024'!C621,Table12[Site ID],0),1)</f>
        <v>Southampton Road 1</v>
      </c>
      <c r="C621" s="135" t="s">
        <v>149</v>
      </c>
      <c r="D621" t="str">
        <f>Table13[[#This Row],[Site ID]]&amp;"-"&amp;Table13[[#This Row],[Site Name]]</f>
        <v>SR1-Southampton Road 1</v>
      </c>
      <c r="E621" s="93">
        <v>2558181</v>
      </c>
      <c r="F621" t="s">
        <v>452</v>
      </c>
      <c r="G621" s="109">
        <v>45454</v>
      </c>
      <c r="H621" s="109">
        <v>45394</v>
      </c>
      <c r="I621" s="93">
        <v>671.05</v>
      </c>
      <c r="J621" s="93">
        <v>45.11</v>
      </c>
      <c r="K621" s="93">
        <v>23.54</v>
      </c>
      <c r="L621" s="93">
        <v>2.2000000000000002</v>
      </c>
      <c r="N621" s="273">
        <f>INDEX(Table12[],MATCH(Table11[[#This Row],[Site ID]],Table12[[#Data],[Site ID]],0),MATCH(Table11[[#Headers],[Area]],Table12[#Headers],0))</f>
        <v>6</v>
      </c>
    </row>
    <row r="622" spans="2:14">
      <c r="B622" t="str">
        <f>INDEX(Table12[Site Name],MATCH('2024'!C622,Table12[Site ID],0),1)</f>
        <v>Southampton Road 2</v>
      </c>
      <c r="C622" s="135" t="s">
        <v>152</v>
      </c>
      <c r="D622" t="str">
        <f>Table13[[#This Row],[Site ID]]&amp;"-"&amp;Table13[[#This Row],[Site Name]]</f>
        <v>SR2-Southampton Road 2</v>
      </c>
      <c r="E622" s="93">
        <v>2558182</v>
      </c>
      <c r="F622" t="s">
        <v>452</v>
      </c>
      <c r="G622" s="109">
        <v>45454</v>
      </c>
      <c r="H622" s="109">
        <v>45394</v>
      </c>
      <c r="I622" s="93">
        <v>671.03</v>
      </c>
      <c r="J622" s="93">
        <v>40.82</v>
      </c>
      <c r="K622" s="93">
        <v>21.31</v>
      </c>
      <c r="L622" s="93">
        <v>1.99</v>
      </c>
      <c r="N622" s="273">
        <f>INDEX(Table12[],MATCH(Table11[[#This Row],[Site ID]],Table12[[#Data],[Site ID]],0),MATCH(Table11[[#Headers],[Area]],Table12[#Headers],0))</f>
        <v>6</v>
      </c>
    </row>
    <row r="623" spans="2:14">
      <c r="B623" t="str">
        <f>INDEX(Table12[Site Name],MATCH('2024'!C623,Table12[Site ID],0),1)</f>
        <v>The Point (A)</v>
      </c>
      <c r="C623" s="135" t="s">
        <v>156</v>
      </c>
      <c r="D623" t="str">
        <f>Table13[[#This Row],[Site ID]]&amp;"-"&amp;Table13[[#This Row],[Site Name]]</f>
        <v>TP(A)-The Point (A)</v>
      </c>
      <c r="E623" s="93">
        <v>2558183</v>
      </c>
      <c r="F623" t="s">
        <v>452</v>
      </c>
      <c r="G623" s="109">
        <v>45454</v>
      </c>
      <c r="H623" s="109">
        <v>45394</v>
      </c>
      <c r="I623" s="93">
        <v>671.02</v>
      </c>
      <c r="J623" s="93">
        <v>24.32</v>
      </c>
      <c r="K623" s="93">
        <v>12.69</v>
      </c>
      <c r="L623" s="93">
        <v>1.19</v>
      </c>
      <c r="N623" s="273">
        <f>INDEX(Table12[],MATCH(Table11[[#This Row],[Site ID]],Table12[[#Data],[Site ID]],0),MATCH(Table11[[#Headers],[Area]],Table12[#Headers],0))</f>
        <v>6</v>
      </c>
    </row>
    <row r="624" spans="2:14">
      <c r="B624" t="str">
        <f>INDEX(Table12[Site Name],MATCH('2024'!C624,Table12[Site ID],0),1)</f>
        <v>The Point (B)</v>
      </c>
      <c r="C624" s="135" t="s">
        <v>159</v>
      </c>
      <c r="D624" t="str">
        <f>Table13[[#This Row],[Site ID]]&amp;"-"&amp;Table13[[#This Row],[Site Name]]</f>
        <v>TP(B)-The Point (B)</v>
      </c>
      <c r="E624" s="93">
        <v>2558184</v>
      </c>
      <c r="F624" t="s">
        <v>452</v>
      </c>
      <c r="G624" s="109">
        <v>45454</v>
      </c>
      <c r="H624" s="109">
        <v>45394</v>
      </c>
      <c r="I624" s="93">
        <v>671.02</v>
      </c>
      <c r="J624" s="93">
        <v>22.88</v>
      </c>
      <c r="K624" s="93">
        <v>11.94</v>
      </c>
      <c r="L624" s="93">
        <v>1.1200000000000001</v>
      </c>
      <c r="N624" s="273">
        <f>INDEX(Table12[],MATCH(Table11[[#This Row],[Site ID]],Table12[[#Data],[Site ID]],0),MATCH(Table11[[#Headers],[Area]],Table12[#Headers],0))</f>
        <v>6</v>
      </c>
    </row>
    <row r="625" spans="2:14">
      <c r="B625" t="str">
        <f>INDEX(Table12[Site Name],MATCH('2024'!C625,Table12[Site ID],0),1)</f>
        <v>The Point (C)</v>
      </c>
      <c r="C625" s="135" t="s">
        <v>162</v>
      </c>
      <c r="D625" t="str">
        <f>Table13[[#This Row],[Site ID]]&amp;"-"&amp;Table13[[#This Row],[Site Name]]</f>
        <v>TP(C)-The Point (C)</v>
      </c>
      <c r="E625" s="93">
        <v>2558185</v>
      </c>
      <c r="F625" t="s">
        <v>452</v>
      </c>
      <c r="G625" s="109">
        <v>45454</v>
      </c>
      <c r="H625" s="109">
        <v>45394</v>
      </c>
      <c r="I625" s="93">
        <v>671.02</v>
      </c>
      <c r="J625" s="93">
        <v>24.81</v>
      </c>
      <c r="K625" s="93">
        <v>12.95</v>
      </c>
      <c r="L625" s="93">
        <v>1.21</v>
      </c>
      <c r="N625" s="273">
        <f>INDEX(Table12[],MATCH(Table11[[#This Row],[Site ID]],Table12[[#Data],[Site ID]],0),MATCH(Table11[[#Headers],[Area]],Table12[#Headers],0))</f>
        <v>6</v>
      </c>
    </row>
    <row r="626" spans="2:14">
      <c r="B626" t="str">
        <f>INDEX(Table12[Site Name],MATCH('2024'!C626,Table12[Site ID],0),1)</f>
        <v>leigh road/Pluto Road</v>
      </c>
      <c r="C626" s="135" t="s">
        <v>124</v>
      </c>
      <c r="D626" t="str">
        <f>Table13[[#This Row],[Site ID]]&amp;"-"&amp;Table13[[#This Row],[Site Name]]</f>
        <v>LRPR-leigh road/Pluto Road</v>
      </c>
      <c r="E626" s="93">
        <v>2558186</v>
      </c>
      <c r="F626" t="s">
        <v>452</v>
      </c>
      <c r="G626" s="109">
        <v>45454</v>
      </c>
      <c r="H626" s="109">
        <v>45394</v>
      </c>
      <c r="I626" s="93">
        <v>670.98</v>
      </c>
      <c r="J626" s="93">
        <v>27.72</v>
      </c>
      <c r="K626" s="93">
        <v>14.47</v>
      </c>
      <c r="L626" s="93">
        <v>1.35</v>
      </c>
      <c r="N626" s="273">
        <f>INDEX(Table12[],MATCH(Table11[[#This Row],[Site ID]],Table12[[#Data],[Site ID]],0),MATCH(Table11[[#Headers],[Area]],Table12[#Headers],0))</f>
        <v>6</v>
      </c>
    </row>
    <row r="627" spans="2:14">
      <c r="B627" t="str">
        <f>INDEX(Table12[Site Name],MATCH('2024'!C627,Table12[Site ID],0),1)</f>
        <v>Oxburgh Close</v>
      </c>
      <c r="C627" s="135" t="s">
        <v>143</v>
      </c>
      <c r="D627" t="str">
        <f>Table13[[#This Row],[Site ID]]&amp;"-"&amp;Table13[[#This Row],[Site Name]]</f>
        <v>OX-Oxburgh Close</v>
      </c>
      <c r="E627" s="93">
        <v>2558187</v>
      </c>
      <c r="F627" t="s">
        <v>452</v>
      </c>
      <c r="G627" s="109">
        <v>45454</v>
      </c>
      <c r="H627" s="109">
        <v>45394</v>
      </c>
      <c r="I627" s="93">
        <v>670.95</v>
      </c>
      <c r="J627" s="93">
        <v>17.88</v>
      </c>
      <c r="K627" s="93">
        <v>9.33</v>
      </c>
      <c r="L627" s="93">
        <v>0.87</v>
      </c>
      <c r="N627" s="273">
        <f>INDEX(Table12[],MATCH(Table11[[#This Row],[Site ID]],Table12[[#Data],[Site ID]],0),MATCH(Table11[[#Headers],[Area]],Table12[#Headers],0))</f>
        <v>6</v>
      </c>
    </row>
    <row r="628" spans="2:14">
      <c r="B628" t="str">
        <f>INDEX(Table12[Site Name],MATCH('2024'!C628,Table12[Site ID],0),1)</f>
        <v>Hadleigh Gardens</v>
      </c>
      <c r="C628" s="135" t="s">
        <v>95</v>
      </c>
      <c r="D628" t="str">
        <f>Table13[[#This Row],[Site ID]]&amp;"-"&amp;Table13[[#This Row],[Site Name]]</f>
        <v>HG-Hadleigh Gardens</v>
      </c>
      <c r="E628" s="93">
        <v>2558188</v>
      </c>
      <c r="F628" t="s">
        <v>452</v>
      </c>
      <c r="G628" s="109">
        <v>45454</v>
      </c>
      <c r="H628" s="109">
        <v>45394</v>
      </c>
      <c r="I628" s="93">
        <v>670.95</v>
      </c>
      <c r="J628" s="93">
        <v>18.559999999999999</v>
      </c>
      <c r="K628" s="93">
        <v>9.69</v>
      </c>
      <c r="L628" s="93">
        <v>0.91</v>
      </c>
      <c r="N628" s="273">
        <f>INDEX(Table12[],MATCH(Table11[[#This Row],[Site ID]],Table12[[#Data],[Site ID]],0),MATCH(Table11[[#Headers],[Area]],Table12[#Headers],0))</f>
        <v>7</v>
      </c>
    </row>
    <row r="629" spans="2:14">
      <c r="B629" t="str">
        <f>INDEX(Table12[Site Name],MATCH('2024'!C629,Table12[Site ID],0),1)</f>
        <v>Woodside Avenue</v>
      </c>
      <c r="C629" s="135" t="s">
        <v>175</v>
      </c>
      <c r="D629" t="str">
        <f>Table13[[#This Row],[Site ID]]&amp;"-"&amp;Table13[[#This Row],[Site Name]]</f>
        <v>WA-Woodside Avenue</v>
      </c>
      <c r="E629" s="93">
        <v>2558189</v>
      </c>
      <c r="F629" t="s">
        <v>452</v>
      </c>
      <c r="G629" s="109">
        <v>45454</v>
      </c>
      <c r="H629" s="109">
        <v>45394</v>
      </c>
      <c r="I629" s="93">
        <v>670.93</v>
      </c>
      <c r="J629" s="93">
        <v>31.91</v>
      </c>
      <c r="K629" s="93">
        <v>16.649999999999999</v>
      </c>
      <c r="L629" s="93">
        <v>1.56</v>
      </c>
      <c r="N629" s="273">
        <f>INDEX(Table12[],MATCH(Table11[[#This Row],[Site ID]],Table12[[#Data],[Site ID]],0),MATCH(Table11[[#Headers],[Area]],Table12[#Headers],0))</f>
        <v>7</v>
      </c>
    </row>
    <row r="630" spans="2:14">
      <c r="B630" t="str">
        <f>INDEX(Table12[Site Name],MATCH('2024'!C630,Table12[Site ID],0),1)</f>
        <v>Belmont Road</v>
      </c>
      <c r="C630" s="135" t="s">
        <v>42</v>
      </c>
      <c r="D630" t="str">
        <f>Table13[[#This Row],[Site ID]]&amp;"-"&amp;Table13[[#This Row],[Site Name]]</f>
        <v>BEL-Belmont Road</v>
      </c>
      <c r="E630" s="93">
        <v>2558190</v>
      </c>
      <c r="F630" t="s">
        <v>452</v>
      </c>
      <c r="G630" s="109">
        <v>45454</v>
      </c>
      <c r="H630" s="109">
        <v>45394</v>
      </c>
      <c r="I630" s="93">
        <v>670.92</v>
      </c>
      <c r="J630" s="93">
        <v>23.81</v>
      </c>
      <c r="K630" s="93">
        <v>12.43</v>
      </c>
      <c r="L630" s="93">
        <v>1.1599999999999999</v>
      </c>
      <c r="N630" s="273">
        <f>INDEX(Table12[],MATCH(Table11[[#This Row],[Site ID]],Table12[[#Data],[Site ID]],0),MATCH(Table11[[#Headers],[Area]],Table12[#Headers],0))</f>
        <v>8</v>
      </c>
    </row>
    <row r="631" spans="2:14">
      <c r="B631" t="str">
        <f>INDEX(Table12[Site Name],MATCH('2024'!C631,Table12[Site ID],0),1)</f>
        <v>Leigh Road/J13</v>
      </c>
      <c r="C631" s="135" t="s">
        <v>120</v>
      </c>
      <c r="D631" t="str">
        <f>Table13[[#This Row],[Site ID]]&amp;"-"&amp;Table13[[#This Row],[Site Name]]</f>
        <v>LR13-Leigh Road/J13</v>
      </c>
      <c r="E631" s="93">
        <v>2558191</v>
      </c>
      <c r="F631" t="s">
        <v>452</v>
      </c>
      <c r="G631" s="109">
        <v>45454</v>
      </c>
      <c r="H631" s="109">
        <v>45394</v>
      </c>
      <c r="I631" s="93">
        <v>670.93</v>
      </c>
      <c r="J631" s="93">
        <v>42.74</v>
      </c>
      <c r="K631" s="93">
        <v>22.31</v>
      </c>
      <c r="L631" s="93">
        <v>2.08</v>
      </c>
      <c r="N631" s="273">
        <f>INDEX(Table12[],MATCH(Table11[[#This Row],[Site ID]],Table12[[#Data],[Site ID]],0),MATCH(Table11[[#Headers],[Area]],Table12[#Headers],0))</f>
        <v>8</v>
      </c>
    </row>
    <row r="632" spans="2:14">
      <c r="B632" t="str">
        <f>INDEX(Table12[Site Name],MATCH('2024'!C632,Table12[Site ID],0),1)</f>
        <v>Steele Close (A)</v>
      </c>
      <c r="C632" s="135" t="s">
        <v>167</v>
      </c>
      <c r="D632" t="str">
        <f>Table13[[#This Row],[Site ID]]&amp;"-"&amp;Table13[[#This Row],[Site Name]]</f>
        <v>SC(A)-Steele Close (A)</v>
      </c>
      <c r="E632" s="93">
        <v>2558192</v>
      </c>
      <c r="F632" t="s">
        <v>452</v>
      </c>
      <c r="G632" s="109">
        <v>45454</v>
      </c>
      <c r="H632" s="109">
        <v>45394</v>
      </c>
      <c r="I632" s="93">
        <v>670.93</v>
      </c>
      <c r="J632" s="93">
        <v>20.81</v>
      </c>
      <c r="K632" s="93">
        <v>10.86</v>
      </c>
      <c r="L632" s="93">
        <v>1.02</v>
      </c>
      <c r="N632" s="273">
        <f>INDEX(Table12[],MATCH(Table11[[#This Row],[Site ID]],Table12[[#Data],[Site ID]],0),MATCH(Table11[[#Headers],[Area]],Table12[#Headers],0))</f>
        <v>8</v>
      </c>
    </row>
    <row r="633" spans="2:14">
      <c r="B633" t="str">
        <f>INDEX(Table12[Site Name],MATCH('2024'!C633,Table12[Site ID],0),1)</f>
        <v>Steele Close (B)</v>
      </c>
      <c r="C633" s="135" t="s">
        <v>170</v>
      </c>
      <c r="D633" t="str">
        <f>Table13[[#This Row],[Site ID]]&amp;"-"&amp;Table13[[#This Row],[Site Name]]</f>
        <v>SC(B)-Steele Close (B)</v>
      </c>
      <c r="E633" s="93">
        <v>2558193</v>
      </c>
      <c r="F633" t="s">
        <v>452</v>
      </c>
      <c r="G633" s="109">
        <v>45454</v>
      </c>
      <c r="H633" s="109">
        <v>45394</v>
      </c>
      <c r="I633" s="93">
        <v>670.93</v>
      </c>
      <c r="J633" s="93">
        <v>21.57</v>
      </c>
      <c r="K633" s="93">
        <v>11.26</v>
      </c>
      <c r="L633" s="93">
        <v>1.05</v>
      </c>
      <c r="N633" s="273">
        <f>INDEX(Table12[],MATCH(Table11[[#This Row],[Site ID]],Table12[[#Data],[Site ID]],0),MATCH(Table11[[#Headers],[Area]],Table12[#Headers],0))</f>
        <v>8</v>
      </c>
    </row>
    <row r="634" spans="2:14">
      <c r="B634" t="str">
        <f>INDEX(Table12[Site Name],MATCH('2024'!C634,Table12[Site ID],0),1)</f>
        <v>Steele Close (C)</v>
      </c>
      <c r="C634" s="135" t="s">
        <v>173</v>
      </c>
      <c r="D634" t="str">
        <f>Table13[[#This Row],[Site ID]]&amp;"-"&amp;Table13[[#This Row],[Site Name]]</f>
        <v>SC(C)-Steele Close (C)</v>
      </c>
      <c r="E634" s="93">
        <v>2558194</v>
      </c>
      <c r="F634" t="s">
        <v>452</v>
      </c>
      <c r="G634" s="109">
        <v>45454</v>
      </c>
      <c r="H634" s="109">
        <v>45394</v>
      </c>
      <c r="I634" s="93">
        <v>670.93</v>
      </c>
      <c r="J634" s="93">
        <v>20.94</v>
      </c>
      <c r="K634" s="93">
        <v>10.93</v>
      </c>
      <c r="L634" s="93">
        <v>1.02</v>
      </c>
      <c r="N634" s="273">
        <f>INDEX(Table12[],MATCH(Table11[[#This Row],[Site ID]],Table12[[#Data],[Site ID]],0),MATCH(Table11[[#Headers],[Area]],Table12[#Headers],0))</f>
        <v>1</v>
      </c>
    </row>
    <row r="635" spans="2:14">
      <c r="B635" t="str">
        <f>INDEX(Table12[Site Name],MATCH('2024'!C635,Table12[Site ID],0),1)</f>
        <v>Medina Close</v>
      </c>
      <c r="C635" s="135" t="s">
        <v>127</v>
      </c>
      <c r="D635" t="str">
        <f>Table13[[#This Row],[Site ID]]&amp;"-"&amp;Table13[[#This Row],[Site Name]]</f>
        <v>MC-Medina Close</v>
      </c>
      <c r="E635" s="93">
        <v>2558195</v>
      </c>
      <c r="F635" t="s">
        <v>452</v>
      </c>
      <c r="G635" s="109">
        <v>45454</v>
      </c>
      <c r="H635" s="109">
        <v>45394</v>
      </c>
      <c r="I635" s="93">
        <v>670.92</v>
      </c>
      <c r="J635" s="93">
        <v>22.09</v>
      </c>
      <c r="K635" s="93">
        <v>11.53</v>
      </c>
      <c r="L635" s="93">
        <v>1.08</v>
      </c>
      <c r="N635" s="273">
        <f>INDEX(Table12[],MATCH(Table11[[#This Row],[Site ID]],Table12[[#Data],[Site ID]],0),MATCH(Table11[[#Headers],[Area]],Table12[#Headers],0))</f>
        <v>1</v>
      </c>
    </row>
    <row r="636" spans="2:14">
      <c r="B636" t="str">
        <f>INDEX(Table12[Site Name],MATCH('2024'!C636,Table12[Site ID],0),1)</f>
        <v>Porteous Crescent (A)</v>
      </c>
      <c r="C636" s="135" t="s">
        <v>154</v>
      </c>
      <c r="D636" t="str">
        <f>Table13[[#This Row],[Site ID]]&amp;"-"&amp;Table13[[#This Row],[Site Name]]</f>
        <v>PC(A)-Porteous Crescent (A)</v>
      </c>
      <c r="E636" s="93">
        <v>2558196</v>
      </c>
      <c r="F636" t="s">
        <v>452</v>
      </c>
      <c r="G636" s="109">
        <v>45454</v>
      </c>
      <c r="H636" s="109">
        <v>45394</v>
      </c>
      <c r="I636" s="93">
        <v>670.92</v>
      </c>
      <c r="J636" s="93">
        <v>19.670000000000002</v>
      </c>
      <c r="K636" s="93">
        <v>10.26</v>
      </c>
      <c r="L636" s="93">
        <v>0.96</v>
      </c>
      <c r="N636" s="273">
        <f>INDEX(Table12[],MATCH(Table11[[#This Row],[Site ID]],Table12[[#Data],[Site ID]],0),MATCH(Table11[[#Headers],[Area]],Table12[#Headers],0))</f>
        <v>1</v>
      </c>
    </row>
    <row r="637" spans="2:14">
      <c r="B637" t="str">
        <f>INDEX(Table12[Site Name],MATCH('2024'!C637,Table12[Site ID],0),1)</f>
        <v>Nuffield Hospital</v>
      </c>
      <c r="C637" s="135" t="s">
        <v>133</v>
      </c>
      <c r="D637" t="str">
        <f>Table13[[#This Row],[Site ID]]&amp;"-"&amp;Table13[[#This Row],[Site Name]]</f>
        <v>NH-Nuffield Hospital</v>
      </c>
      <c r="E637" s="93">
        <v>2558197</v>
      </c>
      <c r="F637" t="s">
        <v>452</v>
      </c>
      <c r="G637" s="109">
        <v>45454</v>
      </c>
      <c r="H637" s="109">
        <v>45394</v>
      </c>
      <c r="I637" s="93">
        <v>670.9</v>
      </c>
      <c r="J637" s="93">
        <v>20.61</v>
      </c>
      <c r="K637" s="93">
        <v>10.76</v>
      </c>
      <c r="L637" s="93">
        <v>1.01</v>
      </c>
      <c r="N637" s="273">
        <f>INDEX(Table12[],MATCH(Table11[[#This Row],[Site ID]],Table12[[#Data],[Site ID]],0),MATCH(Table11[[#Headers],[Area]],Table12[#Headers],0))</f>
        <v>1</v>
      </c>
    </row>
    <row r="638" spans="2:14">
      <c r="B638" t="str">
        <f>INDEX(Table12[Site Name],MATCH('2024'!C638,Table12[Site ID],0),1)</f>
        <v>Ashdown Road</v>
      </c>
      <c r="C638" s="135" t="s">
        <v>30</v>
      </c>
      <c r="D638" t="str">
        <f>Table13[[#This Row],[Site ID]]&amp;"-"&amp;Table13[[#This Row],[Site Name]]</f>
        <v>AR-Ashdown Road</v>
      </c>
      <c r="E638" s="93">
        <v>2558198</v>
      </c>
      <c r="F638" t="s">
        <v>452</v>
      </c>
      <c r="G638" s="109">
        <v>45454</v>
      </c>
      <c r="H638" s="109">
        <v>45394</v>
      </c>
      <c r="I638" s="93">
        <v>670.9</v>
      </c>
      <c r="J638" s="93">
        <v>10.54</v>
      </c>
      <c r="K638" s="93">
        <v>5.5</v>
      </c>
      <c r="L638" s="93">
        <v>0.51</v>
      </c>
      <c r="N638" s="273">
        <f>INDEX(Table12[],MATCH(Table11[[#This Row],[Site ID]],Table12[[#Data],[Site ID]],0),MATCH(Table11[[#Headers],[Area]],Table12[#Headers],0))</f>
        <v>1</v>
      </c>
    </row>
    <row r="639" spans="2:14">
      <c r="B639" t="str">
        <f>INDEX(Table12[Site Name],MATCH('2024'!C639,Table12[Site ID],0),1)</f>
        <v>Chestnut Close</v>
      </c>
      <c r="C639" s="135" t="s">
        <v>60</v>
      </c>
      <c r="D639" t="str">
        <f>Table13[[#This Row],[Site ID]]&amp;"-"&amp;Table13[[#This Row],[Site Name]]</f>
        <v>CC-Chestnut Close</v>
      </c>
      <c r="E639" s="93">
        <v>2558199</v>
      </c>
      <c r="F639" t="s">
        <v>452</v>
      </c>
      <c r="G639" s="109">
        <v>45454</v>
      </c>
      <c r="H639" s="109">
        <v>45394</v>
      </c>
      <c r="I639" s="93">
        <v>670.9</v>
      </c>
      <c r="J639" s="93">
        <v>22.62</v>
      </c>
      <c r="K639" s="93">
        <v>11.81</v>
      </c>
      <c r="L639" s="93">
        <v>1.1000000000000001</v>
      </c>
      <c r="N639" s="273">
        <f>INDEX(Table12[],MATCH(Table11[[#This Row],[Site ID]],Table12[[#Data],[Site ID]],0),MATCH(Table11[[#Headers],[Area]],Table12[#Headers],0))</f>
        <v>1</v>
      </c>
    </row>
    <row r="640" spans="2:14">
      <c r="B640" t="str">
        <f>INDEX(Table12[Site Name],MATCH('2024'!C640,Table12[Site ID],0),1)</f>
        <v>Sparrow Square</v>
      </c>
      <c r="C640" s="135" t="s">
        <v>188</v>
      </c>
      <c r="D640" t="str">
        <f>Table13[[#This Row],[Site ID]]&amp;"-"&amp;Table13[[#This Row],[Site Name]]</f>
        <v>SSQ-Sparrow Square</v>
      </c>
      <c r="E640" s="93">
        <v>2558200</v>
      </c>
      <c r="F640" t="s">
        <v>452</v>
      </c>
      <c r="G640" s="109">
        <v>45454</v>
      </c>
      <c r="H640" s="109">
        <v>45394</v>
      </c>
      <c r="I640" s="93">
        <v>670.92</v>
      </c>
      <c r="J640" s="93">
        <v>24.61</v>
      </c>
      <c r="K640" s="93">
        <v>12.84</v>
      </c>
      <c r="L640" s="93">
        <v>1.2</v>
      </c>
      <c r="N640" s="273">
        <f>INDEX(Table12[],MATCH(Table11[[#This Row],[Site ID]],Table12[[#Data],[Site ID]],0),MATCH(Table11[[#Headers],[Area]],Table12[#Headers],0))</f>
        <v>2</v>
      </c>
    </row>
    <row r="641" spans="2:14">
      <c r="B641" t="str">
        <f>INDEX(Table12[Site Name],MATCH('2024'!C641,Table12[Site ID],0),1)</f>
        <v>Dove Dale</v>
      </c>
      <c r="C641" s="135" t="s">
        <v>76</v>
      </c>
      <c r="D641" t="str">
        <f>Table13[[#This Row],[Site ID]]&amp;"-"&amp;Table13[[#This Row],[Site Name]]</f>
        <v>DD (A)-Dove Dale</v>
      </c>
      <c r="E641" s="93">
        <v>2558201</v>
      </c>
      <c r="F641" t="s">
        <v>452</v>
      </c>
      <c r="G641" s="109">
        <v>45454</v>
      </c>
      <c r="H641" s="109">
        <v>45394</v>
      </c>
      <c r="I641" s="93">
        <v>670.92</v>
      </c>
      <c r="J641" s="93">
        <v>26.72</v>
      </c>
      <c r="K641" s="93">
        <v>13.95</v>
      </c>
      <c r="L641" s="93">
        <v>1.3</v>
      </c>
      <c r="N641" s="273">
        <f>INDEX(Table12[],MATCH(Table11[[#This Row],[Site ID]],Table12[[#Data],[Site ID]],0),MATCH(Table11[[#Headers],[Area]],Table12[#Headers],0))</f>
        <v>2</v>
      </c>
    </row>
    <row r="642" spans="2:14">
      <c r="B642" t="str">
        <f>INDEX(Table12[Site Name],MATCH('2024'!C642,Table12[Site ID],0),1)</f>
        <v>Passfield Avenue</v>
      </c>
      <c r="C642" s="135" t="s">
        <v>146</v>
      </c>
      <c r="D642" t="str">
        <f>Table13[[#This Row],[Site ID]]&amp;"-"&amp;Table13[[#This Row],[Site Name]]</f>
        <v>PA-Passfield Avenue</v>
      </c>
      <c r="E642" s="93">
        <v>2558202</v>
      </c>
      <c r="F642" t="s">
        <v>452</v>
      </c>
      <c r="G642" s="109">
        <v>45454</v>
      </c>
      <c r="H642" s="109">
        <v>45394</v>
      </c>
      <c r="I642" s="93">
        <v>670.9</v>
      </c>
      <c r="J642" s="310"/>
      <c r="K642" s="310">
        <v>0.32</v>
      </c>
      <c r="L642" s="310">
        <v>0.03</v>
      </c>
      <c r="M642" t="s">
        <v>1334</v>
      </c>
      <c r="N642" s="273">
        <f>INDEX(Table12[],MATCH(Table11[[#This Row],[Site ID]],Table12[[#Data],[Site ID]],0),MATCH(Table11[[#Headers],[Area]],Table12[#Headers],0))</f>
        <v>2</v>
      </c>
    </row>
    <row r="643" spans="2:14" ht="15" customHeight="1">
      <c r="B643" t="str">
        <f>INDEX(Table12[Site Name],MATCH('2024'!C643,Table12[Site ID],0),1)</f>
        <v>Mill Hill</v>
      </c>
      <c r="C643" s="317" t="s">
        <v>777</v>
      </c>
      <c r="D643" s="316" t="str">
        <f>Table13[[#This Row],[Site ID]]&amp;"-"&amp;Table13[[#This Row],[Site Name]]</f>
        <v>MH-Mill Hill</v>
      </c>
      <c r="E643" s="319" t="s">
        <v>1814</v>
      </c>
      <c r="F643" t="s">
        <v>1340</v>
      </c>
      <c r="G643" s="321">
        <v>45630</v>
      </c>
      <c r="H643" s="321">
        <v>45665</v>
      </c>
      <c r="I643" s="320">
        <v>839.00000000005821</v>
      </c>
      <c r="J643" s="320">
        <v>28.68234922526619</v>
      </c>
      <c r="K643" s="320">
        <v>14.969910869136843</v>
      </c>
      <c r="L643" s="320">
        <v>1.7490000000000001</v>
      </c>
      <c r="N643" s="273">
        <f>INDEX(Table12[],MATCH(Table11[[#This Row],[Site ID]],Table12[[#Data],[Site ID]],0),MATCH(Table11[[#Headers],[Area]],Table12[#Headers],0))</f>
        <v>2</v>
      </c>
    </row>
    <row r="644" spans="2:14" ht="15" customHeight="1">
      <c r="B644" t="str">
        <f>INDEX(Table12[Site Name],MATCH('2024'!C644,Table12[Site ID],0),1)</f>
        <v>High Street Botley</v>
      </c>
      <c r="C644" s="317" t="s">
        <v>13</v>
      </c>
      <c r="D644" s="316" t="str">
        <f>Table13[[#This Row],[Site ID]]&amp;"-"&amp;Table13[[#This Row],[Site Name]]</f>
        <v>HSB-High Street Botley</v>
      </c>
      <c r="E644" s="319" t="s">
        <v>1815</v>
      </c>
      <c r="F644" t="s">
        <v>1340</v>
      </c>
      <c r="G644" s="321">
        <v>45630</v>
      </c>
      <c r="H644" s="321">
        <v>45665</v>
      </c>
      <c r="I644" s="320">
        <v>838.99999999988358</v>
      </c>
      <c r="J644" s="320">
        <v>35.488052443389911</v>
      </c>
      <c r="K644" s="320">
        <v>18.521948039347553</v>
      </c>
      <c r="L644" s="320">
        <v>2.1640000000000001</v>
      </c>
      <c r="N644" s="273">
        <f>INDEX(Table12[],MATCH(Table11[[#This Row],[Site ID]],Table12[[#Data],[Site ID]],0),MATCH(Table11[[#Headers],[Area]],Table12[#Headers],0))</f>
        <v>2</v>
      </c>
    </row>
    <row r="645" spans="2:14" ht="15" customHeight="1">
      <c r="B645" t="str">
        <f>INDEX(Table12[Site Name],MATCH('2024'!C645,Table12[Site ID],0),1)</f>
        <v>High Street Botley 2 (A)</v>
      </c>
      <c r="C645" s="317" t="s">
        <v>24</v>
      </c>
      <c r="D645" s="316" t="str">
        <f>Table13[[#This Row],[Site ID]]&amp;"-"&amp;Table13[[#This Row],[Site Name]]</f>
        <v>HSB2A-High Street Botley 2 (A)</v>
      </c>
      <c r="E645" s="319" t="s">
        <v>1816</v>
      </c>
      <c r="F645" t="s">
        <v>1340</v>
      </c>
      <c r="G645" s="321">
        <v>45630</v>
      </c>
      <c r="H645" s="321">
        <v>45665</v>
      </c>
      <c r="I645" s="320">
        <v>839.03333333332557</v>
      </c>
      <c r="J645" s="320">
        <v>19.48157641730581</v>
      </c>
      <c r="K645" s="320">
        <v>10.167837378552093</v>
      </c>
      <c r="L645" s="320">
        <v>1.1879999999999999</v>
      </c>
      <c r="N645" s="273">
        <f>INDEX(Table12[],MATCH(Table11[[#This Row],[Site ID]],Table12[[#Data],[Site ID]],0),MATCH(Table11[[#Headers],[Area]],Table12[#Headers],0))</f>
        <v>2</v>
      </c>
    </row>
    <row r="646" spans="2:14" ht="15" customHeight="1">
      <c r="B646" t="str">
        <f>INDEX(Table12[Site Name],MATCH('2024'!C646,Table12[Site ID],0),1)</f>
        <v>Kings Copse Avenue</v>
      </c>
      <c r="C646" s="317" t="s">
        <v>28</v>
      </c>
      <c r="D646" s="316" t="str">
        <f>Table13[[#This Row],[Site ID]]&amp;"-"&amp;Table13[[#This Row],[Site Name]]</f>
        <v>KCA-Kings Copse Avenue</v>
      </c>
      <c r="E646" s="319" t="s">
        <v>1817</v>
      </c>
      <c r="F646" t="s">
        <v>1340</v>
      </c>
      <c r="G646" s="321">
        <v>45630</v>
      </c>
      <c r="H646" s="321">
        <v>45665</v>
      </c>
      <c r="I646" s="320">
        <v>839.0166666667792</v>
      </c>
      <c r="J646" s="320">
        <v>25.500381398856355</v>
      </c>
      <c r="K646" s="320">
        <v>13.309176095436511</v>
      </c>
      <c r="L646" s="320">
        <v>1.5549999999999999</v>
      </c>
      <c r="N646" s="273">
        <f>INDEX(Table12[],MATCH(Table11[[#This Row],[Site ID]],Table12[[#Data],[Site ID]],0),MATCH(Table11[[#Headers],[Area]],Table12[#Headers],0))</f>
        <v>2</v>
      </c>
    </row>
    <row r="647" spans="2:14" ht="15" customHeight="1">
      <c r="B647" t="str">
        <f>INDEX(Table12[Site Name],MATCH('2024'!C647,Table12[Site ID],0),1)</f>
        <v>Grange Road</v>
      </c>
      <c r="C647" s="317" t="s">
        <v>32</v>
      </c>
      <c r="D647" s="316" t="str">
        <f>Table13[[#This Row],[Site ID]]&amp;"-"&amp;Table13[[#This Row],[Site Name]]</f>
        <v>GR-Grange Road</v>
      </c>
      <c r="E647" s="319" t="s">
        <v>1818</v>
      </c>
      <c r="F647" t="s">
        <v>1340</v>
      </c>
      <c r="G647" s="321">
        <v>45630</v>
      </c>
      <c r="H647" s="321">
        <v>45665</v>
      </c>
      <c r="I647" s="320">
        <v>839.03333333332557</v>
      </c>
      <c r="J647" s="320">
        <v>24.28637598824066</v>
      </c>
      <c r="K647" s="320">
        <v>12.675561580501389</v>
      </c>
      <c r="L647" s="320">
        <v>1.4810000000000001</v>
      </c>
      <c r="N647" s="273">
        <f>INDEX(Table12[],MATCH(Table11[[#This Row],[Site ID]],Table12[[#Data],[Site ID]],0),MATCH(Table11[[#Headers],[Area]],Table12[#Headers],0))</f>
        <v>2</v>
      </c>
    </row>
    <row r="648" spans="2:14" ht="15" customHeight="1">
      <c r="B648" t="str">
        <f>INDEX(Table12[Site Name],MATCH('2024'!C648,Table12[Site ID],0),1)</f>
        <v>Pavilion Road</v>
      </c>
      <c r="C648" s="317" t="s">
        <v>36</v>
      </c>
      <c r="D648" s="316" t="str">
        <f>Table13[[#This Row],[Site ID]]&amp;"-"&amp;Table13[[#This Row],[Site Name]]</f>
        <v>PAV-Pavilion Road</v>
      </c>
      <c r="E648" s="319" t="s">
        <v>1819</v>
      </c>
      <c r="F648" t="s">
        <v>1340</v>
      </c>
      <c r="G648" s="321">
        <v>45630</v>
      </c>
      <c r="H648" s="321">
        <v>45665</v>
      </c>
      <c r="I648" s="320">
        <v>839.05000000004657</v>
      </c>
      <c r="J648" s="320">
        <v>17.628180680530573</v>
      </c>
      <c r="K648" s="320">
        <v>9.2005118374376682</v>
      </c>
      <c r="L648" s="320">
        <v>1.075</v>
      </c>
      <c r="N648" s="273">
        <f>INDEX(Table12[],MATCH(Table11[[#This Row],[Site ID]],Table12[[#Data],[Site ID]],0),MATCH(Table11[[#Headers],[Area]],Table12[#Headers],0))</f>
        <v>2</v>
      </c>
    </row>
    <row r="649" spans="2:14" ht="15" customHeight="1">
      <c r="B649" t="str">
        <f>INDEX(Table12[Site Name],MATCH('2024'!C649,Table12[Site ID],0),1)</f>
        <v>Upper Northam Close</v>
      </c>
      <c r="C649" s="317" t="s">
        <v>44</v>
      </c>
      <c r="D649" s="316" t="str">
        <f>Table13[[#This Row],[Site ID]]&amp;"-"&amp;Table13[[#This Row],[Site Name]]</f>
        <v>UNC-Upper Northam Close</v>
      </c>
      <c r="E649" s="319" t="s">
        <v>1820</v>
      </c>
      <c r="F649" t="s">
        <v>1340</v>
      </c>
      <c r="G649" s="321">
        <v>45630</v>
      </c>
      <c r="H649" s="321">
        <v>45665</v>
      </c>
      <c r="I649" s="320">
        <v>839.06666666659294</v>
      </c>
      <c r="J649" s="320">
        <v>19.251230732561677</v>
      </c>
      <c r="K649" s="320">
        <v>10.047615204886053</v>
      </c>
      <c r="L649" s="320">
        <v>1.1739999999999999</v>
      </c>
      <c r="N649" s="273">
        <f>INDEX(Table12[],MATCH(Table11[[#This Row],[Site ID]],Table12[[#Data],[Site ID]],0),MATCH(Table11[[#Headers],[Area]],Table12[#Headers],0))</f>
        <v>2</v>
      </c>
    </row>
    <row r="650" spans="2:14" ht="15" customHeight="1">
      <c r="B650" t="str">
        <f>INDEX(Table12[Site Name],MATCH('2024'!C650,Table12[Site ID],0),1)</f>
        <v>Bridge Road</v>
      </c>
      <c r="C650" s="317" t="s">
        <v>34</v>
      </c>
      <c r="D650" s="316" t="str">
        <f>Table13[[#This Row],[Site ID]]&amp;"-"&amp;Table13[[#This Row],[Site Name]]</f>
        <v>BDG-Bridge Road</v>
      </c>
      <c r="E650" s="319" t="s">
        <v>1821</v>
      </c>
      <c r="F650" t="s">
        <v>1340</v>
      </c>
      <c r="G650" s="321">
        <v>45630</v>
      </c>
      <c r="H650" s="321">
        <v>45665</v>
      </c>
      <c r="I650" s="320">
        <v>839.08333333331393</v>
      </c>
      <c r="J650" s="320">
        <v>21.316953024133973</v>
      </c>
      <c r="K650" s="320">
        <v>11.125758363326709</v>
      </c>
      <c r="L650" s="320">
        <v>1.3</v>
      </c>
      <c r="N650" s="273">
        <f>INDEX(Table12[],MATCH(Table11[[#This Row],[Site ID]],Table12[[#Data],[Site ID]],0),MATCH(Table11[[#Headers],[Area]],Table12[#Headers],0))</f>
        <v>2</v>
      </c>
    </row>
    <row r="651" spans="2:14" ht="15" customHeight="1">
      <c r="B651" t="str">
        <f>INDEX(Table12[Site Name],MATCH('2024'!C651,Table12[Site ID],0),1)</f>
        <v>Bridge Road 2</v>
      </c>
      <c r="C651" s="317" t="s">
        <v>38</v>
      </c>
      <c r="D651" s="316" t="str">
        <f>Table13[[#This Row],[Site ID]]&amp;"-"&amp;Table13[[#This Row],[Site Name]]</f>
        <v>BDG2-Bridge Road 2</v>
      </c>
      <c r="E651" s="319" t="s">
        <v>1822</v>
      </c>
      <c r="F651" t="s">
        <v>1340</v>
      </c>
      <c r="G651" s="321">
        <v>45630</v>
      </c>
      <c r="H651" s="321">
        <v>45665</v>
      </c>
      <c r="I651" s="320">
        <v>839.10000000003492</v>
      </c>
      <c r="J651" s="320">
        <v>32.204357049218061</v>
      </c>
      <c r="K651" s="320">
        <v>16.80811954552091</v>
      </c>
      <c r="L651" s="320">
        <v>1.964</v>
      </c>
      <c r="N651" s="273">
        <f>INDEX(Table12[],MATCH(Table11[[#This Row],[Site ID]],Table12[[#Data],[Site ID]],0),MATCH(Table11[[#Headers],[Area]],Table12[#Headers],0))</f>
        <v>2</v>
      </c>
    </row>
    <row r="652" spans="2:14" ht="15" customHeight="1">
      <c r="B652" t="str">
        <f>INDEX(Table12[Site Name],MATCH('2024'!C652,Table12[Site ID],0),1)</f>
        <v>Oakhill 2 (Bridge)</v>
      </c>
      <c r="C652" s="317" t="s">
        <v>54</v>
      </c>
      <c r="D652" s="316" t="str">
        <f>Table13[[#This Row],[Site ID]]&amp;"-"&amp;Table13[[#This Row],[Site Name]]</f>
        <v>OH2-Oakhill 2 (Bridge)</v>
      </c>
      <c r="E652" s="319" t="s">
        <v>1823</v>
      </c>
      <c r="F652" t="s">
        <v>1340</v>
      </c>
      <c r="G652" s="321">
        <v>45630</v>
      </c>
      <c r="H652" s="321">
        <v>45665</v>
      </c>
      <c r="I652" s="320">
        <v>839.03333333332557</v>
      </c>
      <c r="J652" s="320">
        <v>37.208499066386267</v>
      </c>
      <c r="K652" s="320">
        <v>19.419884690180723</v>
      </c>
      <c r="L652" s="320">
        <v>2.2690000000000001</v>
      </c>
      <c r="N652" s="273">
        <f>INDEX(Table12[],MATCH(Table11[[#This Row],[Site ID]],Table12[[#Data],[Site ID]],0),MATCH(Table11[[#Headers],[Area]],Table12[#Headers],0))</f>
        <v>2</v>
      </c>
    </row>
    <row r="653" spans="2:14" ht="15" customHeight="1">
      <c r="B653" t="str">
        <f>INDEX(Table12[Site Name],MATCH('2024'!C653,Table12[Site ID],0),1)</f>
        <v>Oakhill (Prov)</v>
      </c>
      <c r="C653" s="317" t="s">
        <v>58</v>
      </c>
      <c r="D653" s="316" t="str">
        <f>Table13[[#This Row],[Site ID]]&amp;"-"&amp;Table13[[#This Row],[Site Name]]</f>
        <v>OH-Oakhill (Prov)</v>
      </c>
      <c r="E653" s="319" t="s">
        <v>1824</v>
      </c>
      <c r="F653" t="s">
        <v>1340</v>
      </c>
      <c r="G653" s="321">
        <v>45630</v>
      </c>
      <c r="H653" s="321">
        <v>45665</v>
      </c>
      <c r="I653" s="320">
        <v>839.03333333332557</v>
      </c>
      <c r="J653" s="320">
        <v>24.28637598824066</v>
      </c>
      <c r="K653" s="320">
        <v>12.675561580501389</v>
      </c>
      <c r="L653" s="320">
        <v>1.4810000000000001</v>
      </c>
      <c r="N653" s="273">
        <f>INDEX(Table12[],MATCH(Table11[[#This Row],[Site ID]],Table12[[#Data],[Site ID]],0),MATCH(Table11[[#Headers],[Area]],Table12[#Headers],0))</f>
        <v>3</v>
      </c>
    </row>
    <row r="654" spans="2:14" ht="15" customHeight="1">
      <c r="B654" t="str">
        <f>INDEX(Table12[Site Name],MATCH('2024'!C654,Table12[Site ID],0),1)</f>
        <v>Providence Hill 2</v>
      </c>
      <c r="C654" s="317" t="s">
        <v>62</v>
      </c>
      <c r="D654" s="316" t="str">
        <f>Table13[[#This Row],[Site ID]]&amp;"-"&amp;Table13[[#This Row],[Site Name]]</f>
        <v>PH2-Providence Hill 2</v>
      </c>
      <c r="E654" s="319" t="s">
        <v>1825</v>
      </c>
      <c r="F654" t="s">
        <v>1340</v>
      </c>
      <c r="G654" s="321">
        <v>45630</v>
      </c>
      <c r="H654" s="321">
        <v>45665</v>
      </c>
      <c r="I654" s="320">
        <v>839.01666666660458</v>
      </c>
      <c r="J654" s="320">
        <v>34.224627639501158</v>
      </c>
      <c r="K654" s="320">
        <v>17.862540521660314</v>
      </c>
      <c r="L654" s="320">
        <v>2.0870000000000002</v>
      </c>
      <c r="N654" s="273">
        <f>INDEX(Table12[],MATCH(Table11[[#This Row],[Site ID]],Table12[[#Data],[Site ID]],0),MATCH(Table11[[#Headers],[Area]],Table12[#Headers],0))</f>
        <v>3</v>
      </c>
    </row>
    <row r="655" spans="2:14" ht="15" customHeight="1">
      <c r="B655" t="str">
        <f>INDEX(Table12[Site Name],MATCH('2024'!C655,Table12[Site ID],0),1)</f>
        <v>Providence Hill 1</v>
      </c>
      <c r="C655" s="317" t="s">
        <v>66</v>
      </c>
      <c r="D655" s="316" t="str">
        <f>Table13[[#This Row],[Site ID]]&amp;"-"&amp;Table13[[#This Row],[Site Name]]</f>
        <v>PH1-Providence Hill 1</v>
      </c>
      <c r="E655" s="319" t="s">
        <v>1826</v>
      </c>
      <c r="F655" t="s">
        <v>1340</v>
      </c>
      <c r="G655" s="321">
        <v>45630</v>
      </c>
      <c r="H655" s="321">
        <v>45665</v>
      </c>
      <c r="I655" s="320">
        <v>839.01666666660458</v>
      </c>
      <c r="J655" s="320">
        <v>23.811288611670182</v>
      </c>
      <c r="K655" s="320">
        <v>12.427603659535587</v>
      </c>
      <c r="L655" s="320">
        <v>1.452</v>
      </c>
      <c r="N655" s="273">
        <f>INDEX(Table12[],MATCH(Table11[[#This Row],[Site ID]],Table12[[#Data],[Site ID]],0),MATCH(Table11[[#Headers],[Area]],Table12[#Headers],0))</f>
        <v>3</v>
      </c>
    </row>
    <row r="656" spans="2:14" ht="15" customHeight="1">
      <c r="B656" t="str">
        <f>INDEX(Table12[Site Name],MATCH('2024'!C656,Table12[Site ID],0),1)</f>
        <v>Providence Hill 3</v>
      </c>
      <c r="C656" s="317" t="s">
        <v>70</v>
      </c>
      <c r="D656" s="316" t="str">
        <f>Table13[[#This Row],[Site ID]]&amp;"-"&amp;Table13[[#This Row],[Site Name]]</f>
        <v>PH3-Providence Hill 3</v>
      </c>
      <c r="E656" s="319" t="s">
        <v>1827</v>
      </c>
      <c r="F656" t="s">
        <v>1340</v>
      </c>
      <c r="G656" s="321">
        <v>45630</v>
      </c>
      <c r="H656" s="321">
        <v>45665</v>
      </c>
      <c r="I656" s="320">
        <v>839.01666666660458</v>
      </c>
      <c r="J656" s="320">
        <v>23.499708388790204</v>
      </c>
      <c r="K656" s="320">
        <v>12.264983501456266</v>
      </c>
      <c r="L656" s="320">
        <v>1.4330000000000001</v>
      </c>
      <c r="N656" s="273">
        <f>INDEX(Table12[],MATCH(Table11[[#This Row],[Site ID]],Table12[[#Data],[Site ID]],0),MATCH(Table11[[#Headers],[Area]],Table12[#Headers],0))</f>
        <v>4</v>
      </c>
    </row>
    <row r="657" spans="2:14" ht="15" customHeight="1">
      <c r="B657" t="str">
        <f>INDEX(Table12[Site Name],MATCH('2024'!C657,Table12[Site ID],0),1)</f>
        <v>Hamble Lane 2 (Tesco)</v>
      </c>
      <c r="C657" s="317" t="s">
        <v>74</v>
      </c>
      <c r="D657" s="316" t="str">
        <f>Table13[[#This Row],[Site ID]]&amp;"-"&amp;Table13[[#This Row],[Site Name]]</f>
        <v>HL2-Hamble Lane 2 (Tesco)</v>
      </c>
      <c r="E657" s="319" t="s">
        <v>1828</v>
      </c>
      <c r="F657" t="s">
        <v>1340</v>
      </c>
      <c r="G657" s="321">
        <v>45630</v>
      </c>
      <c r="H657" s="321">
        <v>45665</v>
      </c>
      <c r="I657" s="320">
        <v>838.8666666666395</v>
      </c>
      <c r="J657" s="320">
        <v>27.686392752126778</v>
      </c>
      <c r="K657" s="320">
        <v>14.450100601318779</v>
      </c>
      <c r="L657" s="320">
        <v>1.6879999999999999</v>
      </c>
      <c r="N657" s="273">
        <f>INDEX(Table12[],MATCH(Table11[[#This Row],[Site ID]],Table12[[#Data],[Site ID]],0),MATCH(Table11[[#Headers],[Area]],Table12[#Headers],0))</f>
        <v>4</v>
      </c>
    </row>
    <row r="658" spans="2:14" ht="15" customHeight="1">
      <c r="B658" t="str">
        <f>INDEX(Table12[Site Name],MATCH('2024'!C658,Table12[Site ID],0),1)</f>
        <v>Hamble Lane (Woodlands)</v>
      </c>
      <c r="C658" s="317" t="s">
        <v>78</v>
      </c>
      <c r="D658" s="316" t="str">
        <f>Table13[[#This Row],[Site ID]]&amp;"-"&amp;Table13[[#This Row],[Site Name]]</f>
        <v>HL-Hamble Lane (Woodlands)</v>
      </c>
      <c r="E658" s="319" t="s">
        <v>1829</v>
      </c>
      <c r="F658" t="s">
        <v>1340</v>
      </c>
      <c r="G658" s="321">
        <v>45630</v>
      </c>
      <c r="H658" s="321">
        <v>45665</v>
      </c>
      <c r="I658" s="320">
        <v>838.8666666666395</v>
      </c>
      <c r="J658" s="320">
        <v>26.521858459827609</v>
      </c>
      <c r="K658" s="320">
        <v>13.842306085505015</v>
      </c>
      <c r="L658" s="320">
        <v>1.617</v>
      </c>
      <c r="N658" s="273">
        <f>INDEX(Table12[],MATCH(Table11[[#This Row],[Site ID]],Table12[[#Data],[Site ID]],0),MATCH(Table11[[#Headers],[Area]],Table12[#Headers],0))</f>
        <v>4</v>
      </c>
    </row>
    <row r="659" spans="2:14" ht="15" customHeight="1">
      <c r="B659" t="str">
        <f>INDEX(Table12[Site Name],MATCH('2024'!C659,Table12[Site ID],0),1)</f>
        <v>Hamble Corner Fruit Farm</v>
      </c>
      <c r="C659" s="317" t="s">
        <v>82</v>
      </c>
      <c r="D659" s="316" t="str">
        <f>Table13[[#This Row],[Site ID]]&amp;"-"&amp;Table13[[#This Row],[Site Name]]</f>
        <v>HCF-Hamble Corner Fruit Farm</v>
      </c>
      <c r="E659" s="319">
        <v>2577610</v>
      </c>
      <c r="F659" t="s">
        <v>1340</v>
      </c>
      <c r="G659" s="321">
        <v>45630</v>
      </c>
      <c r="H659" s="321">
        <v>45665</v>
      </c>
      <c r="I659" s="320">
        <v>838.8666666666395</v>
      </c>
      <c r="J659" s="320">
        <v>21.470075896050922</v>
      </c>
      <c r="K659" s="320">
        <v>11.205676354932631</v>
      </c>
      <c r="L659" s="320">
        <v>1.3089999999999999</v>
      </c>
      <c r="N659" s="273">
        <f>INDEX(Table12[],MATCH(Table11[[#This Row],[Site ID]],Table12[[#Data],[Site ID]],0),MATCH(Table11[[#Headers],[Area]],Table12[#Headers],0))</f>
        <v>4</v>
      </c>
    </row>
    <row r="660" spans="2:14" ht="15" customHeight="1">
      <c r="B660" t="str">
        <f>INDEX(Table12[Site Name],MATCH('2024'!C660,Table12[Site ID],0),1)</f>
        <v>Hamble Primary School</v>
      </c>
      <c r="C660" s="317" t="s">
        <v>90</v>
      </c>
      <c r="D660" s="316" t="str">
        <f>Table13[[#This Row],[Site ID]]&amp;"-"&amp;Table13[[#This Row],[Site Name]]</f>
        <v>HPS-Hamble Primary School</v>
      </c>
      <c r="E660" s="319" t="s">
        <v>1830</v>
      </c>
      <c r="F660" t="s">
        <v>1340</v>
      </c>
      <c r="G660" s="321">
        <v>45630</v>
      </c>
      <c r="H660" s="321">
        <v>45665</v>
      </c>
      <c r="I660" s="320">
        <v>838.91666666662786</v>
      </c>
      <c r="J660" s="320">
        <v>18.844650044701378</v>
      </c>
      <c r="K660" s="320">
        <v>9.8354123406583405</v>
      </c>
      <c r="L660" s="320">
        <v>1.149</v>
      </c>
      <c r="N660" s="273">
        <f>INDEX(Table12[],MATCH(Table11[[#This Row],[Site ID]],Table12[[#Data],[Site ID]],0),MATCH(Table11[[#Headers],[Area]],Table12[#Headers],0))</f>
        <v>5</v>
      </c>
    </row>
    <row r="661" spans="2:14" ht="15" customHeight="1">
      <c r="B661" t="str">
        <f>INDEX(Table12[Site Name],MATCH('2024'!C661,Table12[Site ID],0),1)</f>
        <v>Hound Parish Office</v>
      </c>
      <c r="C661" s="317" t="s">
        <v>93</v>
      </c>
      <c r="D661" s="316" t="str">
        <f>Table13[[#This Row],[Site ID]]&amp;"-"&amp;Table13[[#This Row],[Site Name]]</f>
        <v>HPO-Hound Parish Office</v>
      </c>
      <c r="E661" s="319" t="s">
        <v>1831</v>
      </c>
      <c r="F661" t="s">
        <v>1340</v>
      </c>
      <c r="G661" s="321">
        <v>45630</v>
      </c>
      <c r="H661" s="321">
        <v>45665</v>
      </c>
      <c r="I661" s="320">
        <v>838.91666666680248</v>
      </c>
      <c r="J661" s="320">
        <v>16.646927585176602</v>
      </c>
      <c r="K661" s="320">
        <v>8.6883755663760969</v>
      </c>
      <c r="L661" s="320">
        <v>1.0149999999999999</v>
      </c>
      <c r="N661" s="273">
        <f>INDEX(Table12[],MATCH(Table11[[#This Row],[Site ID]],Table12[[#Data],[Site ID]],0),MATCH(Table11[[#Headers],[Area]],Table12[#Headers],0))</f>
        <v>5</v>
      </c>
    </row>
    <row r="662" spans="2:14" ht="15" customHeight="1">
      <c r="B662" t="str">
        <f>INDEX(Table12[Site Name],MATCH('2024'!C662,Table12[Site ID],0),1)</f>
        <v>Swaythling road</v>
      </c>
      <c r="C662" s="317" t="s">
        <v>97</v>
      </c>
      <c r="D662" s="316" t="str">
        <f>Table13[[#This Row],[Site ID]]&amp;"-"&amp;Table13[[#This Row],[Site Name]]</f>
        <v>SWA-Swaythling road</v>
      </c>
      <c r="E662" s="319" t="s">
        <v>1832</v>
      </c>
      <c r="F662" t="s">
        <v>1340</v>
      </c>
      <c r="G662" s="321">
        <v>45630</v>
      </c>
      <c r="H662" s="321">
        <v>45665</v>
      </c>
      <c r="I662" s="320">
        <v>838.84999999991851</v>
      </c>
      <c r="J662" s="320">
        <v>21.011240388629329</v>
      </c>
      <c r="K662" s="320">
        <v>10.966200620370214</v>
      </c>
      <c r="L662" s="320">
        <v>1.2809999999999999</v>
      </c>
      <c r="N662" s="273">
        <f>INDEX(Table12[],MATCH(Table11[[#This Row],[Site ID]],Table12[[#Data],[Site ID]],0),MATCH(Table11[[#Headers],[Area]],Table12[#Headers],0))</f>
        <v>5</v>
      </c>
    </row>
    <row r="663" spans="2:14" ht="15" customHeight="1">
      <c r="B663" t="str">
        <f>INDEX(Table12[Site Name],MATCH('2024'!C663,Table12[Site ID],0),1)</f>
        <v>Allington Lane</v>
      </c>
      <c r="C663" s="317" t="s">
        <v>26</v>
      </c>
      <c r="D663" s="316" t="str">
        <f>Table13[[#This Row],[Site ID]]&amp;"-"&amp;Table13[[#This Row],[Site Name]]</f>
        <v>AL-Allington Lane</v>
      </c>
      <c r="E663" s="319" t="s">
        <v>1833</v>
      </c>
      <c r="F663" t="s">
        <v>1340</v>
      </c>
      <c r="G663" s="321">
        <v>45630</v>
      </c>
      <c r="H663" s="321">
        <v>45665</v>
      </c>
      <c r="I663" s="320">
        <v>838.8666666666395</v>
      </c>
      <c r="J663" s="320">
        <v>16.319881983629234</v>
      </c>
      <c r="K663" s="320">
        <v>8.5176837075309155</v>
      </c>
      <c r="L663" s="320">
        <v>0.995</v>
      </c>
      <c r="N663" s="273">
        <f>INDEX(Table12[],MATCH(Table11[[#This Row],[Site ID]],Table12[[#Data],[Site ID]],0),MATCH(Table11[[#Headers],[Area]],Table12[#Headers],0))</f>
        <v>5</v>
      </c>
    </row>
    <row r="664" spans="2:14" ht="15" customHeight="1">
      <c r="B664" t="str">
        <f>INDEX(Table12[Site Name],MATCH('2024'!C664,Table12[Site ID],0),1)</f>
        <v>Jukes Walk</v>
      </c>
      <c r="C664" s="317" t="s">
        <v>102</v>
      </c>
      <c r="D664" s="316" t="str">
        <f>Table13[[#This Row],[Site ID]]&amp;"-"&amp;Table13[[#This Row],[Site Name]]</f>
        <v>JW-Jukes Walk</v>
      </c>
      <c r="E664" s="319" t="s">
        <v>1834</v>
      </c>
      <c r="F664" t="s">
        <v>1340</v>
      </c>
      <c r="G664" s="321">
        <v>45630</v>
      </c>
      <c r="H664" s="321">
        <v>45665</v>
      </c>
      <c r="I664" s="320">
        <v>838.8666666666395</v>
      </c>
      <c r="J664" s="320">
        <v>18.616146785345911</v>
      </c>
      <c r="K664" s="320">
        <v>9.7161517668819997</v>
      </c>
      <c r="L664" s="320">
        <v>1.135</v>
      </c>
      <c r="N664" s="273">
        <f>INDEX(Table12[],MATCH(Table11[[#This Row],[Site ID]],Table12[[#Data],[Site ID]],0),MATCH(Table11[[#Headers],[Area]],Table12[#Headers],0))</f>
        <v>5</v>
      </c>
    </row>
    <row r="665" spans="2:14" ht="15" customHeight="1">
      <c r="B665" t="str">
        <f>INDEX(Table12[Site Name],MATCH('2024'!C665,Table12[Site ID],0),1)</f>
        <v>Botley Road</v>
      </c>
      <c r="C665" s="317" t="s">
        <v>46</v>
      </c>
      <c r="D665" s="316" t="str">
        <f>Table13[[#This Row],[Site ID]]&amp;"-"&amp;Table13[[#This Row],[Site Name]]</f>
        <v>BOT-Botley Road</v>
      </c>
      <c r="E665" s="319" t="s">
        <v>1835</v>
      </c>
      <c r="F665" t="s">
        <v>1340</v>
      </c>
      <c r="G665" s="321">
        <v>45630</v>
      </c>
      <c r="H665" s="321">
        <v>45665</v>
      </c>
      <c r="I665" s="320">
        <v>838.8666666666395</v>
      </c>
      <c r="J665" s="320">
        <v>25.816577127871774</v>
      </c>
      <c r="K665" s="320">
        <v>13.474205181561469</v>
      </c>
      <c r="L665" s="320">
        <v>1.5740000000000001</v>
      </c>
      <c r="N665" s="273">
        <f>INDEX(Table12[],MATCH(Table11[[#This Row],[Site ID]],Table12[[#Data],[Site ID]],0),MATCH(Table11[[#Headers],[Area]],Table12[#Headers],0))</f>
        <v>5</v>
      </c>
    </row>
    <row r="666" spans="2:14" ht="15" customHeight="1">
      <c r="B666" t="str">
        <f>INDEX(Table12[Site Name],MATCH('2024'!C666,Table12[Site ID],0),1)</f>
        <v>Wyvern School</v>
      </c>
      <c r="C666" s="317" t="s">
        <v>107</v>
      </c>
      <c r="D666" s="316" t="str">
        <f>Table13[[#This Row],[Site ID]]&amp;"-"&amp;Table13[[#This Row],[Site Name]]</f>
        <v>WYV-Wyvern School</v>
      </c>
      <c r="E666" s="319" t="s">
        <v>1836</v>
      </c>
      <c r="F666" t="s">
        <v>1340</v>
      </c>
      <c r="G666" s="321">
        <v>45630</v>
      </c>
      <c r="H666" s="321">
        <v>45665</v>
      </c>
      <c r="I666" s="320">
        <v>838.84999999991851</v>
      </c>
      <c r="J666" s="320">
        <v>22.126591166480065</v>
      </c>
      <c r="K666" s="320">
        <v>11.548325243465587</v>
      </c>
      <c r="L666" s="320">
        <v>1.349</v>
      </c>
      <c r="N666" s="273">
        <f>INDEX(Table12[],MATCH(Table11[[#This Row],[Site ID]],Table12[[#Data],[Site ID]],0),MATCH(Table11[[#Headers],[Area]],Table12[#Headers],0))</f>
        <v>5</v>
      </c>
    </row>
    <row r="667" spans="2:14" ht="15" customHeight="1">
      <c r="B667" t="str">
        <f>INDEX(Table12[Site Name],MATCH('2024'!C667,Table12[Site ID],0),1)</f>
        <v>Fair Oak Road/Sandy Lane</v>
      </c>
      <c r="C667" s="317" t="s">
        <v>84</v>
      </c>
      <c r="D667" s="316" t="str">
        <f>Table13[[#This Row],[Site ID]]&amp;"-"&amp;Table13[[#This Row],[Site Name]]</f>
        <v>FORSL-Fair Oak Road/Sandy Lane</v>
      </c>
      <c r="E667" s="319" t="s">
        <v>1837</v>
      </c>
      <c r="F667" t="s">
        <v>1340</v>
      </c>
      <c r="G667" s="321">
        <v>45630</v>
      </c>
      <c r="H667" s="321">
        <v>45665</v>
      </c>
      <c r="I667" s="320">
        <v>838.83333333319752</v>
      </c>
      <c r="J667" s="320">
        <v>24.472594476459356</v>
      </c>
      <c r="K667" s="320">
        <v>12.772752858277327</v>
      </c>
      <c r="L667" s="320">
        <v>1.492</v>
      </c>
      <c r="N667" s="273">
        <f>INDEX(Table12[],MATCH(Table11[[#This Row],[Site ID]],Table12[[#Data],[Site ID]],0),MATCH(Table11[[#Headers],[Area]],Table12[#Headers],0))</f>
        <v>5</v>
      </c>
    </row>
    <row r="668" spans="2:14" ht="15" customHeight="1">
      <c r="B668" t="str">
        <f>INDEX(Table12[Site Name],MATCH('2024'!C668,Table12[Site ID],0),1)</f>
        <v>Fair Oak Road</v>
      </c>
      <c r="C668" s="317" t="s">
        <v>80</v>
      </c>
      <c r="D668" s="316" t="str">
        <f>Table13[[#This Row],[Site ID]]&amp;"-"&amp;Table13[[#This Row],[Site Name]]</f>
        <v>FOR-Fair Oak Road</v>
      </c>
      <c r="E668" s="319" t="s">
        <v>1838</v>
      </c>
      <c r="F668" t="s">
        <v>1340</v>
      </c>
      <c r="G668" s="321">
        <v>45630</v>
      </c>
      <c r="H668" s="321">
        <v>45665</v>
      </c>
      <c r="I668" s="320">
        <v>838.83333333337214</v>
      </c>
      <c r="J668" s="320">
        <v>15.500403337968685</v>
      </c>
      <c r="K668" s="320">
        <v>8.0899808653281244</v>
      </c>
      <c r="L668" s="320">
        <v>0.94499999999999995</v>
      </c>
      <c r="N668" s="273">
        <f>INDEX(Table12[],MATCH(Table11[[#This Row],[Site ID]],Table12[[#Data],[Site ID]],0),MATCH(Table11[[#Headers],[Area]],Table12[#Headers],0))</f>
        <v>5</v>
      </c>
    </row>
    <row r="669" spans="2:14" ht="15" customHeight="1">
      <c r="B669" t="str">
        <f>INDEX(Table12[Site Name],MATCH('2024'!C669,Table12[Site ID],0),1)</f>
        <v>Bishopstoke Road</v>
      </c>
      <c r="C669" s="317" t="s">
        <v>49</v>
      </c>
      <c r="D669" s="316" t="str">
        <f>Table13[[#This Row],[Site ID]]&amp;"-"&amp;Table13[[#This Row],[Site Name]]</f>
        <v>BR-Bishopstoke Road</v>
      </c>
      <c r="E669" s="319" t="s">
        <v>1839</v>
      </c>
      <c r="F669" t="s">
        <v>1340</v>
      </c>
      <c r="G669" s="321">
        <v>45630</v>
      </c>
      <c r="H669" s="321">
        <v>45665</v>
      </c>
      <c r="I669" s="320">
        <v>838.83333333319752</v>
      </c>
      <c r="J669" s="320">
        <v>25.768395390427379</v>
      </c>
      <c r="K669" s="320">
        <v>13.449058136966274</v>
      </c>
      <c r="L669" s="320">
        <v>1.571</v>
      </c>
      <c r="N669" s="273">
        <f>INDEX(Table12[],MATCH(Table11[[#This Row],[Site ID]],Table12[[#Data],[Site ID]],0),MATCH(Table11[[#Headers],[Area]],Table12[#Headers],0))</f>
        <v>5</v>
      </c>
    </row>
    <row r="670" spans="2:14" ht="15" customHeight="1">
      <c r="B670" t="str">
        <f>INDEX(Table12[Site Name],MATCH('2024'!C670,Table12[Site ID],0),1)</f>
        <v>Bishopstoke Road 2</v>
      </c>
      <c r="C670" s="317" t="s">
        <v>52</v>
      </c>
      <c r="D670" s="316" t="str">
        <f>Table13[[#This Row],[Site ID]]&amp;"-"&amp;Table13[[#This Row],[Site Name]]</f>
        <v>BR2-Bishopstoke Road 2</v>
      </c>
      <c r="E670" s="319" t="s">
        <v>1840</v>
      </c>
      <c r="F670" t="s">
        <v>1340</v>
      </c>
      <c r="G670" s="321">
        <v>45630</v>
      </c>
      <c r="H670" s="321">
        <v>45665</v>
      </c>
      <c r="I670" s="320">
        <v>838.8666666666395</v>
      </c>
      <c r="J670" s="320">
        <v>25.308118493205935</v>
      </c>
      <c r="K670" s="320">
        <v>13.208830111276585</v>
      </c>
      <c r="L670" s="320">
        <v>1.5429999999999999</v>
      </c>
      <c r="N670" s="273">
        <f>INDEX(Table12[],MATCH(Table11[[#This Row],[Site ID]],Table12[[#Data],[Site ID]],0),MATCH(Table11[[#Headers],[Area]],Table12[#Headers],0))</f>
        <v>5</v>
      </c>
    </row>
    <row r="671" spans="2:14" ht="15" customHeight="1">
      <c r="B671" t="str">
        <f>INDEX(Table12[Site Name],MATCH('2024'!C671,Table12[Site ID],0),1)</f>
        <v>Twyford Road</v>
      </c>
      <c r="C671" s="317" t="s">
        <v>118</v>
      </c>
      <c r="D671" s="316" t="str">
        <f>Table13[[#This Row],[Site ID]]&amp;"-"&amp;Table13[[#This Row],[Site Name]]</f>
        <v>TWY-Twyford Road</v>
      </c>
      <c r="E671" s="319" t="s">
        <v>1841</v>
      </c>
      <c r="F671" t="s">
        <v>1340</v>
      </c>
      <c r="G671" s="321">
        <v>45630</v>
      </c>
      <c r="H671" s="321">
        <v>45665</v>
      </c>
      <c r="I671" s="320">
        <v>838.84999999991851</v>
      </c>
      <c r="J671" s="320">
        <v>17.911221314897134</v>
      </c>
      <c r="K671" s="320">
        <v>9.3482365944139527</v>
      </c>
      <c r="L671" s="320">
        <v>1.0920000000000001</v>
      </c>
      <c r="N671" s="273">
        <f>INDEX(Table12[],MATCH(Table11[[#This Row],[Site ID]],Table12[[#Data],[Site ID]],0),MATCH(Table11[[#Headers],[Area]],Table12[#Headers],0))</f>
        <v>5</v>
      </c>
    </row>
    <row r="672" spans="2:14" ht="15" customHeight="1">
      <c r="B672" t="str">
        <f>INDEX(Table12[Site Name],MATCH('2024'!C672,Table12[Site ID],0),1)</f>
        <v>Mill Street</v>
      </c>
      <c r="C672" s="317" t="s">
        <v>122</v>
      </c>
      <c r="D672" s="316" t="str">
        <f>Table13[[#This Row],[Site ID]]&amp;"-"&amp;Table13[[#This Row],[Site Name]]</f>
        <v>MS-Mill Street</v>
      </c>
      <c r="E672" s="319" t="s">
        <v>1842</v>
      </c>
      <c r="F672" t="s">
        <v>1340</v>
      </c>
      <c r="G672" s="321">
        <v>45630</v>
      </c>
      <c r="H672" s="321">
        <v>45665</v>
      </c>
      <c r="I672" s="320">
        <v>838.8666666666395</v>
      </c>
      <c r="J672" s="320">
        <v>20.781196455535916</v>
      </c>
      <c r="K672" s="320">
        <v>10.846135937127306</v>
      </c>
      <c r="L672" s="320">
        <v>1.2669999999999999</v>
      </c>
      <c r="N672" s="273">
        <f>INDEX(Table12[],MATCH(Table11[[#This Row],[Site ID]],Table12[[#Data],[Site ID]],0),MATCH(Table11[[#Headers],[Area]],Table12[#Headers],0))</f>
        <v>5</v>
      </c>
    </row>
    <row r="673" spans="2:14" ht="15" customHeight="1">
      <c r="B673" t="str">
        <f>INDEX(Table12[Site Name],MATCH('2024'!C673,Table12[Site ID],0),1)</f>
        <v>Campbell Road 4</v>
      </c>
      <c r="C673" s="317" t="s">
        <v>72</v>
      </c>
      <c r="D673" s="316" t="str">
        <f>Table13[[#This Row],[Site ID]]&amp;"-"&amp;Table13[[#This Row],[Site Name]]</f>
        <v>CR4-Campbell Road 4</v>
      </c>
      <c r="E673" s="319" t="s">
        <v>1843</v>
      </c>
      <c r="F673" t="s">
        <v>1340</v>
      </c>
      <c r="G673" s="321">
        <v>45630</v>
      </c>
      <c r="H673" s="321">
        <v>45665</v>
      </c>
      <c r="I673" s="320">
        <v>838.84999999991851</v>
      </c>
      <c r="J673" s="320">
        <v>24.291683852896206</v>
      </c>
      <c r="K673" s="320">
        <v>12.678331864768376</v>
      </c>
      <c r="L673" s="320">
        <v>1.4810000000000001</v>
      </c>
      <c r="N673" s="273">
        <f>INDEX(Table12[],MATCH(Table11[[#This Row],[Site ID]],Table12[[#Data],[Site ID]],0),MATCH(Table11[[#Headers],[Area]],Table12[#Headers],0))</f>
        <v>6</v>
      </c>
    </row>
    <row r="674" spans="2:14" ht="15" customHeight="1">
      <c r="B674" t="str">
        <f>INDEX(Table12[Site Name],MATCH('2024'!C674,Table12[Site ID],0),1)</f>
        <v>Campbell Road 3</v>
      </c>
      <c r="C674" s="317" t="s">
        <v>68</v>
      </c>
      <c r="D674" s="316" t="str">
        <f>Table13[[#This Row],[Site ID]]&amp;"-"&amp;Table13[[#This Row],[Site Name]]</f>
        <v>CR3-Campbell Road 3</v>
      </c>
      <c r="E674" s="319" t="s">
        <v>1844</v>
      </c>
      <c r="F674" t="s">
        <v>1340</v>
      </c>
      <c r="G674" s="321">
        <v>45630</v>
      </c>
      <c r="H674" s="321">
        <v>45665</v>
      </c>
      <c r="I674" s="320">
        <v>838.84999999991851</v>
      </c>
      <c r="J674" s="320">
        <v>15.286866543483635</v>
      </c>
      <c r="K674" s="320">
        <v>7.978531598895426</v>
      </c>
      <c r="L674" s="320">
        <v>0.93200000000000005</v>
      </c>
      <c r="N674" s="273">
        <f>INDEX(Table12[],MATCH(Table11[[#This Row],[Site ID]],Table12[[#Data],[Site ID]],0),MATCH(Table11[[#Headers],[Area]],Table12[#Headers],0))</f>
        <v>6</v>
      </c>
    </row>
    <row r="675" spans="2:14" ht="15" customHeight="1">
      <c r="B675" t="str">
        <f>INDEX(Table12[Site Name],MATCH('2024'!C675,Table12[Site ID],0),1)</f>
        <v>Campbell Road</v>
      </c>
      <c r="C675" s="317" t="s">
        <v>64</v>
      </c>
      <c r="D675" s="316" t="str">
        <f>Table13[[#This Row],[Site ID]]&amp;"-"&amp;Table13[[#This Row],[Site Name]]</f>
        <v>CR-Campbell Road</v>
      </c>
      <c r="E675" s="319" t="s">
        <v>1845</v>
      </c>
      <c r="F675" t="s">
        <v>1340</v>
      </c>
      <c r="G675" s="321">
        <v>45630</v>
      </c>
      <c r="H675" s="321">
        <v>45665</v>
      </c>
      <c r="I675" s="320">
        <v>838.8833333333605</v>
      </c>
      <c r="J675" s="320">
        <v>33.705217253093302</v>
      </c>
      <c r="K675" s="320">
        <v>17.591449505789825</v>
      </c>
      <c r="L675" s="320">
        <v>2.0550000000000002</v>
      </c>
      <c r="N675" s="273">
        <f>INDEX(Table12[],MATCH(Table11[[#This Row],[Site ID]],Table12[[#Data],[Site ID]],0),MATCH(Table11[[#Headers],[Area]],Table12[#Headers],0))</f>
        <v>6</v>
      </c>
    </row>
    <row r="676" spans="2:14" ht="15" customHeight="1">
      <c r="B676" t="str">
        <f>INDEX(Table12[Site Name],MATCH('2024'!C676,Table12[Site ID],0),1)</f>
        <v>Southampton Road Analyser (A)</v>
      </c>
      <c r="C676" s="317" t="s">
        <v>135</v>
      </c>
      <c r="D676" s="316" t="str">
        <f>Table13[[#This Row],[Site ID]]&amp;"-"&amp;Table13[[#This Row],[Site Name]]</f>
        <v>SRAN(A)-Southampton Road Analyser (A)</v>
      </c>
      <c r="E676" s="319" t="s">
        <v>1846</v>
      </c>
      <c r="F676" t="s">
        <v>1340</v>
      </c>
      <c r="G676" s="321">
        <v>45630</v>
      </c>
      <c r="H676" s="321">
        <v>45665</v>
      </c>
      <c r="I676" s="320">
        <v>838.85000000009313</v>
      </c>
      <c r="J676" s="320">
        <v>28.277422661974569</v>
      </c>
      <c r="K676" s="320">
        <v>14.758571326709065</v>
      </c>
      <c r="L676" s="320">
        <v>1.724</v>
      </c>
      <c r="N676" s="273">
        <f>INDEX(Table12[],MATCH(Table11[[#This Row],[Site ID]],Table12[[#Data],[Site ID]],0),MATCH(Table11[[#Headers],[Area]],Table12[#Headers],0))</f>
        <v>6</v>
      </c>
    </row>
    <row r="677" spans="2:14" ht="15" customHeight="1">
      <c r="B677" t="str">
        <f>INDEX(Table12[Site Name],MATCH('2024'!C677,Table12[Site ID],0),1)</f>
        <v>Southampton Road Analyser (B)</v>
      </c>
      <c r="C677" s="317" t="s">
        <v>138</v>
      </c>
      <c r="D677" s="316" t="str">
        <f>Table13[[#This Row],[Site ID]]&amp;"-"&amp;Table13[[#This Row],[Site Name]]</f>
        <v>SRAN(B)-Southampton Road Analyser (B)</v>
      </c>
      <c r="E677" s="319" t="s">
        <v>1847</v>
      </c>
      <c r="F677" t="s">
        <v>1340</v>
      </c>
      <c r="G677" s="321">
        <v>45630</v>
      </c>
      <c r="H677" s="321">
        <v>45665</v>
      </c>
      <c r="I677" s="320">
        <v>838.85000000009313</v>
      </c>
      <c r="J677" s="320">
        <v>27.998584967511942</v>
      </c>
      <c r="K677" s="320">
        <v>14.613040170935252</v>
      </c>
      <c r="L677" s="320">
        <v>1.7070000000000001</v>
      </c>
      <c r="N677" s="273">
        <f>INDEX(Table12[],MATCH(Table11[[#This Row],[Site ID]],Table12[[#Data],[Site ID]],0),MATCH(Table11[[#Headers],[Area]],Table12[#Headers],0))</f>
        <v>6</v>
      </c>
    </row>
    <row r="678" spans="2:14" ht="15" customHeight="1">
      <c r="B678" t="str">
        <f>INDEX(Table12[Site Name],MATCH('2024'!C678,Table12[Site ID],0),1)</f>
        <v>Southampton Road Analyser (C)</v>
      </c>
      <c r="C678" s="317" t="s">
        <v>141</v>
      </c>
      <c r="D678" s="316" t="str">
        <f>Table13[[#This Row],[Site ID]]&amp;"-"&amp;Table13[[#This Row],[Site Name]]</f>
        <v>SRAN(C)-Southampton Road Analyser (C)</v>
      </c>
      <c r="E678" s="319" t="s">
        <v>1848</v>
      </c>
      <c r="F678" t="s">
        <v>1340</v>
      </c>
      <c r="G678" s="321">
        <v>45630</v>
      </c>
      <c r="H678" s="321">
        <v>45665</v>
      </c>
      <c r="I678" s="320">
        <v>838.84999999991851</v>
      </c>
      <c r="J678" s="320">
        <v>27.24408297073639</v>
      </c>
      <c r="K678" s="320">
        <v>14.219249984726718</v>
      </c>
      <c r="L678" s="320">
        <v>1.661</v>
      </c>
      <c r="N678" s="273">
        <f>INDEX(Table12[],MATCH(Table11[[#This Row],[Site ID]],Table12[[#Data],[Site ID]],0),MATCH(Table11[[#Headers],[Area]],Table12[#Headers],0))</f>
        <v>6</v>
      </c>
    </row>
    <row r="679" spans="2:14" ht="15" customHeight="1">
      <c r="B679" t="str">
        <f>INDEX(Table12[Site Name],MATCH('2024'!C679,Table12[Site ID],0),1)</f>
        <v>Chestnut Avenue</v>
      </c>
      <c r="C679" s="317" t="s">
        <v>56</v>
      </c>
      <c r="D679" s="316" t="str">
        <f>Table13[[#This Row],[Site ID]]&amp;"-"&amp;Table13[[#This Row],[Site Name]]</f>
        <v>CA-Chestnut Avenue</v>
      </c>
      <c r="E679" s="319" t="s">
        <v>1849</v>
      </c>
      <c r="F679" t="s">
        <v>1340</v>
      </c>
      <c r="G679" s="321">
        <v>45630</v>
      </c>
      <c r="H679" s="321">
        <v>45665</v>
      </c>
      <c r="I679" s="320">
        <v>838.83333333319752</v>
      </c>
      <c r="J679" s="320">
        <v>20.076712894896954</v>
      </c>
      <c r="K679" s="320">
        <v>10.478451406522419</v>
      </c>
      <c r="L679" s="320">
        <v>1.224</v>
      </c>
      <c r="N679" s="273">
        <f>INDEX(Table12[],MATCH(Table11[[#This Row],[Site ID]],Table12[[#Data],[Site ID]],0),MATCH(Table11[[#Headers],[Area]],Table12[#Headers],0))</f>
        <v>6</v>
      </c>
    </row>
    <row r="680" spans="2:14" ht="15" customHeight="1">
      <c r="B680" t="str">
        <f>INDEX(Table12[Site Name],MATCH('2024'!C680,Table12[Site ID],0),1)</f>
        <v>Southampton Road 1</v>
      </c>
      <c r="C680" s="317" t="s">
        <v>149</v>
      </c>
      <c r="D680" s="316" t="str">
        <f>Table13[[#This Row],[Site ID]]&amp;"-"&amp;Table13[[#This Row],[Site Name]]</f>
        <v>SR1-Southampton Road 1</v>
      </c>
      <c r="E680" s="319" t="s">
        <v>1850</v>
      </c>
      <c r="F680" t="s">
        <v>1340</v>
      </c>
      <c r="G680" s="321">
        <v>45630</v>
      </c>
      <c r="H680" s="321">
        <v>45665</v>
      </c>
      <c r="I680" s="320">
        <v>838.8666666666395</v>
      </c>
      <c r="J680" s="320">
        <v>36.55981602161765</v>
      </c>
      <c r="K680" s="320">
        <v>19.081323602096894</v>
      </c>
      <c r="L680" s="320">
        <v>2.2290000000000001</v>
      </c>
      <c r="N680" s="273">
        <f>INDEX(Table12[],MATCH(Table11[[#This Row],[Site ID]],Table12[[#Data],[Site ID]],0),MATCH(Table11[[#Headers],[Area]],Table12[#Headers],0))</f>
        <v>6</v>
      </c>
    </row>
    <row r="681" spans="2:14" ht="15" customHeight="1">
      <c r="B681" t="str">
        <f>INDEX(Table12[Site Name],MATCH('2024'!C681,Table12[Site ID],0),1)</f>
        <v>Southampton Road 2</v>
      </c>
      <c r="C681" s="317" t="s">
        <v>152</v>
      </c>
      <c r="D681" s="316" t="str">
        <f>Table13[[#This Row],[Site ID]]&amp;"-"&amp;Table13[[#This Row],[Site Name]]</f>
        <v>SR2-Southampton Road 2</v>
      </c>
      <c r="E681" s="319" t="s">
        <v>1851</v>
      </c>
      <c r="F681" t="s">
        <v>1340</v>
      </c>
      <c r="G681" s="321">
        <v>45630</v>
      </c>
      <c r="H681" s="321">
        <v>45665</v>
      </c>
      <c r="I681" s="320">
        <v>838.83333333337214</v>
      </c>
      <c r="J681" s="320">
        <v>30.262692231272194</v>
      </c>
      <c r="K681" s="320">
        <v>15.794724546593004</v>
      </c>
      <c r="L681" s="320">
        <v>1.845</v>
      </c>
      <c r="N681" s="273">
        <f>INDEX(Table12[],MATCH(Table11[[#This Row],[Site ID]],Table12[[#Data],[Site ID]],0),MATCH(Table11[[#Headers],[Area]],Table12[#Headers],0))</f>
        <v>6</v>
      </c>
    </row>
    <row r="682" spans="2:14" ht="15" customHeight="1">
      <c r="B682" t="str">
        <f>INDEX(Table12[Site Name],MATCH('2024'!C682,Table12[Site ID],0),1)</f>
        <v>The Point (A)</v>
      </c>
      <c r="C682" s="317" t="s">
        <v>156</v>
      </c>
      <c r="D682" s="316" t="str">
        <f>Table13[[#This Row],[Site ID]]&amp;"-"&amp;Table13[[#This Row],[Site Name]]</f>
        <v>TP(A)-The Point (A)</v>
      </c>
      <c r="E682" s="319" t="s">
        <v>1852</v>
      </c>
      <c r="F682" t="s">
        <v>1340</v>
      </c>
      <c r="G682" s="321">
        <v>45630</v>
      </c>
      <c r="H682" s="321">
        <v>45665</v>
      </c>
      <c r="I682" s="320">
        <v>838.84999999991851</v>
      </c>
      <c r="J682" s="320">
        <v>16.402217321334369</v>
      </c>
      <c r="K682" s="320">
        <v>8.5606562219907989</v>
      </c>
      <c r="L682" s="320">
        <v>1</v>
      </c>
      <c r="N682" s="273">
        <f>INDEX(Table12[],MATCH(Table11[[#This Row],[Site ID]],Table12[[#Data],[Site ID]],0),MATCH(Table11[[#Headers],[Area]],Table12[#Headers],0))</f>
        <v>6</v>
      </c>
    </row>
    <row r="683" spans="2:14" ht="15" customHeight="1">
      <c r="B683" t="str">
        <f>INDEX(Table12[Site Name],MATCH('2024'!C683,Table12[Site ID],0),1)</f>
        <v>The Point (B)</v>
      </c>
      <c r="C683" s="317" t="s">
        <v>159</v>
      </c>
      <c r="D683" s="316" t="str">
        <f>Table13[[#This Row],[Site ID]]&amp;"-"&amp;Table13[[#This Row],[Site Name]]</f>
        <v>TP(B)-The Point (B)</v>
      </c>
      <c r="E683" s="319" t="s">
        <v>1853</v>
      </c>
      <c r="F683" t="s">
        <v>1340</v>
      </c>
      <c r="G683" s="321">
        <v>45630</v>
      </c>
      <c r="H683" s="321">
        <v>45665</v>
      </c>
      <c r="I683" s="320">
        <v>838.84999999991851</v>
      </c>
      <c r="J683" s="320">
        <v>19.485834177745232</v>
      </c>
      <c r="K683" s="320">
        <v>10.170059591725069</v>
      </c>
      <c r="L683" s="320">
        <v>1.1879999999999999</v>
      </c>
      <c r="N683" s="273">
        <f>INDEX(Table12[],MATCH(Table11[[#This Row],[Site ID]],Table12[[#Data],[Site ID]],0),MATCH(Table11[[#Headers],[Area]],Table12[#Headers],0))</f>
        <v>6</v>
      </c>
    </row>
    <row r="684" spans="2:14" ht="15" customHeight="1">
      <c r="B684" t="str">
        <f>INDEX(Table12[Site Name],MATCH('2024'!C684,Table12[Site ID],0),1)</f>
        <v>The Point (C)</v>
      </c>
      <c r="C684" s="317" t="s">
        <v>162</v>
      </c>
      <c r="D684" s="316" t="str">
        <f>Table13[[#This Row],[Site ID]]&amp;"-"&amp;Table13[[#This Row],[Site Name]]</f>
        <v>TP(C)-The Point (C)</v>
      </c>
      <c r="E684" s="319" t="s">
        <v>1854</v>
      </c>
      <c r="F684" t="s">
        <v>1340</v>
      </c>
      <c r="G684" s="321">
        <v>45630</v>
      </c>
      <c r="H684" s="321">
        <v>45665</v>
      </c>
      <c r="I684" s="320">
        <v>838.85000000009313</v>
      </c>
      <c r="J684" s="320">
        <v>18.862549919530597</v>
      </c>
      <c r="K684" s="320">
        <v>9.8447546552873675</v>
      </c>
      <c r="L684" s="320">
        <v>1.1499999999999999</v>
      </c>
      <c r="N684" s="273">
        <f>INDEX(Table12[],MATCH(Table11[[#This Row],[Site ID]],Table12[[#Data],[Site ID]],0),MATCH(Table11[[#Headers],[Area]],Table12[#Headers],0))</f>
        <v>6</v>
      </c>
    </row>
    <row r="685" spans="2:14" ht="15" customHeight="1">
      <c r="B685" t="str">
        <f>INDEX(Table12[Site Name],MATCH('2024'!C685,Table12[Site ID],0),1)</f>
        <v>leigh road/Pluto Road</v>
      </c>
      <c r="C685" s="317" t="s">
        <v>124</v>
      </c>
      <c r="D685" s="316" t="str">
        <f>Table13[[#This Row],[Site ID]]&amp;"-"&amp;Table13[[#This Row],[Site Name]]</f>
        <v>LRPR-leigh road/Pluto Road</v>
      </c>
      <c r="E685" s="319" t="s">
        <v>1855</v>
      </c>
      <c r="F685" t="s">
        <v>1340</v>
      </c>
      <c r="G685" s="321">
        <v>45630</v>
      </c>
      <c r="H685" s="321">
        <v>45665</v>
      </c>
      <c r="I685" s="320">
        <v>838.85000000009313</v>
      </c>
      <c r="J685" s="320">
        <v>21.831351254691501</v>
      </c>
      <c r="K685" s="320">
        <v>11.394233431467381</v>
      </c>
      <c r="L685" s="320">
        <v>1.331</v>
      </c>
      <c r="N685" s="273">
        <f>INDEX(Table12[],MATCH(Table11[[#This Row],[Site ID]],Table12[[#Data],[Site ID]],0),MATCH(Table11[[#Headers],[Area]],Table12[#Headers],0))</f>
        <v>6</v>
      </c>
    </row>
    <row r="686" spans="2:14" ht="15" customHeight="1">
      <c r="B686" t="str">
        <f>INDEX(Table12[Site Name],MATCH('2024'!C686,Table12[Site ID],0),1)</f>
        <v>Oxburgh Close</v>
      </c>
      <c r="C686" s="317" t="s">
        <v>143</v>
      </c>
      <c r="D686" s="316" t="str">
        <f>Table13[[#This Row],[Site ID]]&amp;"-"&amp;Table13[[#This Row],[Site Name]]</f>
        <v>OX-Oxburgh Close</v>
      </c>
      <c r="E686" s="319" t="s">
        <v>1856</v>
      </c>
      <c r="F686" t="s">
        <v>1340</v>
      </c>
      <c r="G686" s="321">
        <v>45630</v>
      </c>
      <c r="H686" s="321">
        <v>45665</v>
      </c>
      <c r="I686" s="320">
        <v>838.85000000009313</v>
      </c>
      <c r="J686" s="320">
        <v>14.647180067948543</v>
      </c>
      <c r="K686" s="320">
        <v>7.644666006236192</v>
      </c>
      <c r="L686" s="320">
        <v>0.89300000000000002</v>
      </c>
      <c r="N686" s="273">
        <f>INDEX(Table12[],MATCH(Table11[[#This Row],[Site ID]],Table12[[#Data],[Site ID]],0),MATCH(Table11[[#Headers],[Area]],Table12[#Headers],0))</f>
        <v>6</v>
      </c>
    </row>
    <row r="687" spans="2:14" ht="15" customHeight="1">
      <c r="B687" t="str">
        <f>INDEX(Table12[Site Name],MATCH('2024'!C687,Table12[Site ID],0),1)</f>
        <v>Hadleigh Gardens</v>
      </c>
      <c r="C687" s="317" t="s">
        <v>95</v>
      </c>
      <c r="D687" s="316" t="str">
        <f>Table13[[#This Row],[Site ID]]&amp;"-"&amp;Table13[[#This Row],[Site Name]]</f>
        <v>HG-Hadleigh Gardens</v>
      </c>
      <c r="E687" s="319" t="s">
        <v>1857</v>
      </c>
      <c r="F687" t="s">
        <v>1340</v>
      </c>
      <c r="G687" s="321">
        <v>45630</v>
      </c>
      <c r="H687" s="321">
        <v>45665</v>
      </c>
      <c r="I687" s="320">
        <v>838.83333333337214</v>
      </c>
      <c r="J687" s="320">
        <v>13.745331213987045</v>
      </c>
      <c r="K687" s="320">
        <v>7.1739724498888551</v>
      </c>
      <c r="L687" s="320">
        <v>0.83799999999999997</v>
      </c>
      <c r="N687" s="273">
        <f>INDEX(Table12[],MATCH(Table11[[#This Row],[Site ID]],Table12[[#Data],[Site ID]],0),MATCH(Table11[[#Headers],[Area]],Table12[#Headers],0))</f>
        <v>7</v>
      </c>
    </row>
    <row r="688" spans="2:14" ht="15" customHeight="1">
      <c r="B688" t="str">
        <f>INDEX(Table12[Site Name],MATCH('2024'!C688,Table12[Site ID],0),1)</f>
        <v>Woodside Avenue</v>
      </c>
      <c r="C688" s="317" t="s">
        <v>175</v>
      </c>
      <c r="D688" s="316" t="str">
        <f>Table13[[#This Row],[Site ID]]&amp;"-"&amp;Table13[[#This Row],[Site Name]]</f>
        <v>WA-Woodside Avenue</v>
      </c>
      <c r="E688" s="319" t="s">
        <v>1858</v>
      </c>
      <c r="F688" t="s">
        <v>1340</v>
      </c>
      <c r="G688" s="321">
        <v>45630</v>
      </c>
      <c r="H688" s="321">
        <v>45665</v>
      </c>
      <c r="I688" s="320">
        <v>838.81666666665114</v>
      </c>
      <c r="J688" s="320">
        <v>25.801713127620737</v>
      </c>
      <c r="K688" s="320">
        <v>13.466447352620428</v>
      </c>
      <c r="L688" s="320">
        <v>1.573</v>
      </c>
      <c r="N688" s="273">
        <f>INDEX(Table12[],MATCH(Table11[[#This Row],[Site ID]],Table12[[#Data],[Site ID]],0),MATCH(Table11[[#Headers],[Area]],Table12[#Headers],0))</f>
        <v>7</v>
      </c>
    </row>
    <row r="689" spans="2:14" ht="15" customHeight="1">
      <c r="B689" t="str">
        <f>INDEX(Table12[Site Name],MATCH('2024'!C689,Table12[Site ID],0),1)</f>
        <v>Belmont Road</v>
      </c>
      <c r="C689" s="317" t="s">
        <v>42</v>
      </c>
      <c r="D689" s="316" t="str">
        <f>Table13[[#This Row],[Site ID]]&amp;"-"&amp;Table13[[#This Row],[Site Name]]</f>
        <v>BEL-Belmont Road</v>
      </c>
      <c r="E689" s="319" t="s">
        <v>1859</v>
      </c>
      <c r="F689" t="s">
        <v>1340</v>
      </c>
      <c r="G689" s="321">
        <v>45630</v>
      </c>
      <c r="H689" s="321">
        <v>45665</v>
      </c>
      <c r="I689" s="320">
        <v>838.85000000009313</v>
      </c>
      <c r="J689" s="320">
        <v>16.730261667757574</v>
      </c>
      <c r="K689" s="320">
        <v>8.7318693464287964</v>
      </c>
      <c r="L689" s="320">
        <v>1.02</v>
      </c>
      <c r="N689" s="273">
        <f>INDEX(Table12[],MATCH(Table11[[#This Row],[Site ID]],Table12[[#Data],[Site ID]],0),MATCH(Table11[[#Headers],[Area]],Table12[#Headers],0))</f>
        <v>8</v>
      </c>
    </row>
    <row r="690" spans="2:14" ht="15" customHeight="1">
      <c r="B690" t="str">
        <f>INDEX(Table12[Site Name],MATCH('2024'!C690,Table12[Site ID],0),1)</f>
        <v>Leigh Road/J13</v>
      </c>
      <c r="C690" s="317" t="s">
        <v>120</v>
      </c>
      <c r="D690" s="316" t="str">
        <f>Table13[[#This Row],[Site ID]]&amp;"-"&amp;Table13[[#This Row],[Site Name]]</f>
        <v>LR13-Leigh Road/J13</v>
      </c>
      <c r="E690" s="319" t="s">
        <v>1860</v>
      </c>
      <c r="F690" t="s">
        <v>1340</v>
      </c>
      <c r="G690" s="321">
        <v>45630</v>
      </c>
      <c r="H690" s="321">
        <v>45665</v>
      </c>
      <c r="I690" s="320">
        <v>838.85000000009313</v>
      </c>
      <c r="J690" s="320">
        <v>29.638806699645038</v>
      </c>
      <c r="K690" s="320">
        <v>15.469105793134155</v>
      </c>
      <c r="L690" s="320">
        <v>1.8069999999999999</v>
      </c>
      <c r="N690" s="273">
        <f>INDEX(Table12[],MATCH(Table11[[#This Row],[Site ID]],Table12[[#Data],[Site ID]],0),MATCH(Table11[[#Headers],[Area]],Table12[#Headers],0))</f>
        <v>8</v>
      </c>
    </row>
    <row r="691" spans="2:14" ht="15" customHeight="1">
      <c r="B691" t="str">
        <f>INDEX(Table12[Site Name],MATCH('2024'!C691,Table12[Site ID],0),1)</f>
        <v>Steele Close (A)</v>
      </c>
      <c r="C691" s="317" t="s">
        <v>167</v>
      </c>
      <c r="D691" s="316" t="str">
        <f>Table13[[#This Row],[Site ID]]&amp;"-"&amp;Table13[[#This Row],[Site Name]]</f>
        <v>SC(A)-Steele Close (A)</v>
      </c>
      <c r="E691" s="319" t="s">
        <v>1861</v>
      </c>
      <c r="F691" t="s">
        <v>1340</v>
      </c>
      <c r="G691" s="321">
        <v>45630</v>
      </c>
      <c r="H691" s="321">
        <v>45665</v>
      </c>
      <c r="I691" s="320">
        <v>838.84999999991851</v>
      </c>
      <c r="J691" s="320">
        <v>16.205390713478359</v>
      </c>
      <c r="K691" s="320">
        <v>8.4579283473269093</v>
      </c>
      <c r="L691" s="320">
        <v>0.98799999999999999</v>
      </c>
      <c r="N691" s="273">
        <f>INDEX(Table12[],MATCH(Table11[[#This Row],[Site ID]],Table12[[#Data],[Site ID]],0),MATCH(Table11[[#Headers],[Area]],Table12[#Headers],0))</f>
        <v>8</v>
      </c>
    </row>
    <row r="692" spans="2:14" ht="15" customHeight="1">
      <c r="B692" t="str">
        <f>INDEX(Table12[Site Name],MATCH('2024'!C692,Table12[Site ID],0),1)</f>
        <v>Steele Close (B)</v>
      </c>
      <c r="C692" s="317" t="s">
        <v>170</v>
      </c>
      <c r="D692" s="316" t="str">
        <f>Table13[[#This Row],[Site ID]]&amp;"-"&amp;Table13[[#This Row],[Site Name]]</f>
        <v>SC(B)-Steele Close (B)</v>
      </c>
      <c r="E692" s="319" t="s">
        <v>1862</v>
      </c>
      <c r="F692" t="s">
        <v>1340</v>
      </c>
      <c r="G692" s="321">
        <v>45630</v>
      </c>
      <c r="H692" s="321">
        <v>45665</v>
      </c>
      <c r="I692" s="320">
        <v>838.84999999991851</v>
      </c>
      <c r="J692" s="320">
        <v>15.746128628480994</v>
      </c>
      <c r="K692" s="320">
        <v>8.2182299731111659</v>
      </c>
      <c r="L692" s="320">
        <v>0.96</v>
      </c>
      <c r="N692" s="273">
        <f>INDEX(Table12[],MATCH(Table11[[#This Row],[Site ID]],Table12[[#Data],[Site ID]],0),MATCH(Table11[[#Headers],[Area]],Table12[#Headers],0))</f>
        <v>8</v>
      </c>
    </row>
    <row r="693" spans="2:14" ht="15" customHeight="1">
      <c r="B693" t="str">
        <f>INDEX(Table12[Site Name],MATCH('2024'!C693,Table12[Site ID],0),1)</f>
        <v>Steele Close (C)</v>
      </c>
      <c r="C693" s="317" t="s">
        <v>173</v>
      </c>
      <c r="D693" s="316" t="str">
        <f>Table13[[#This Row],[Site ID]]&amp;"-"&amp;Table13[[#This Row],[Site Name]]</f>
        <v>SC(C)-Steele Close (C)</v>
      </c>
      <c r="E693" s="319" t="s">
        <v>1863</v>
      </c>
      <c r="F693" t="s">
        <v>1340</v>
      </c>
      <c r="G693" s="321">
        <v>45630</v>
      </c>
      <c r="H693" s="321">
        <v>45665</v>
      </c>
      <c r="I693" s="320">
        <v>838.85000000009313</v>
      </c>
      <c r="J693" s="318">
        <v>15.860944149727034</v>
      </c>
      <c r="K693" s="320">
        <v>8.27815456666338</v>
      </c>
      <c r="L693" s="320">
        <v>0.96699999999999997</v>
      </c>
      <c r="M693" t="s">
        <v>854</v>
      </c>
      <c r="N693" s="273" t="e">
        <f>INDEX(Table12[],MATCH(Table11[[#This Row],[Site ID]],Table12[[#Data],[Site ID]],0),MATCH(Table11[[#Headers],[Area]],Table12[#Headers],0))</f>
        <v>#VALUE!</v>
      </c>
    </row>
    <row r="694" spans="2:14" ht="15" customHeight="1">
      <c r="B694" t="str">
        <f>INDEX(Table12[Site Name],MATCH('2024'!C694,Table12[Site ID],0),1)</f>
        <v>Medina Close</v>
      </c>
      <c r="C694" s="317" t="s">
        <v>127</v>
      </c>
      <c r="D694" s="316" t="str">
        <f>Table13[[#This Row],[Site ID]]&amp;"-"&amp;Table13[[#This Row],[Site Name]]</f>
        <v>MC-Medina Close</v>
      </c>
      <c r="E694" s="319" t="s">
        <v>1864</v>
      </c>
      <c r="F694" t="s">
        <v>1340</v>
      </c>
      <c r="G694" s="321">
        <v>45630</v>
      </c>
      <c r="H694" s="321">
        <v>45665</v>
      </c>
      <c r="I694" s="320">
        <v>838.83333333337214</v>
      </c>
      <c r="J694" s="320">
        <v>15.139547387243489</v>
      </c>
      <c r="K694" s="320">
        <v>7.9016426864527611</v>
      </c>
      <c r="L694" s="320">
        <v>0.92300000000000004</v>
      </c>
      <c r="N694" s="273" t="e">
        <f>INDEX(Table12[],MATCH(Table11[[#This Row],[Site ID]],Table12[[#Data],[Site ID]],0),MATCH(Table11[[#Headers],[Area]],Table12[#Headers],0))</f>
        <v>#VALUE!</v>
      </c>
    </row>
    <row r="695" spans="2:14" ht="15" customHeight="1">
      <c r="B695" t="str">
        <f>INDEX(Table12[Site Name],MATCH('2024'!C695,Table12[Site ID],0),1)</f>
        <v>Porteous Crescent (A)</v>
      </c>
      <c r="C695" s="317" t="s">
        <v>154</v>
      </c>
      <c r="D695" s="316" t="str">
        <f>Table13[[#This Row],[Site ID]]&amp;"-"&amp;Table13[[#This Row],[Site Name]]</f>
        <v>PC(A)-Porteous Crescent (A)</v>
      </c>
      <c r="E695" s="319">
        <v>2577647</v>
      </c>
      <c r="F695" t="s">
        <v>1340</v>
      </c>
      <c r="G695" s="321">
        <v>45630</v>
      </c>
      <c r="H695" s="321">
        <v>45665</v>
      </c>
      <c r="I695" s="320">
        <v>838.83333333337214</v>
      </c>
      <c r="J695" s="318">
        <v>14.221004967215714</v>
      </c>
      <c r="K695" s="320">
        <v>7.4222364129518343</v>
      </c>
      <c r="L695" s="320">
        <v>0.86699999999999999</v>
      </c>
      <c r="M695" t="s">
        <v>854</v>
      </c>
      <c r="N695" s="273" t="e">
        <f>INDEX(Table12[],MATCH(Table11[[#This Row],[Site ID]],Table12[[#Data],[Site ID]],0),MATCH(Table11[[#Headers],[Area]],Table12[#Headers],0))</f>
        <v>#VALUE!</v>
      </c>
    </row>
    <row r="696" spans="2:14" ht="15" customHeight="1">
      <c r="B696" t="str">
        <f>INDEX(Table12[Site Name],MATCH('2024'!C696,Table12[Site ID],0),1)</f>
        <v>Nuffield Hospital</v>
      </c>
      <c r="C696" s="317" t="s">
        <v>133</v>
      </c>
      <c r="D696" s="316" t="str">
        <f>Table13[[#This Row],[Site ID]]&amp;"-"&amp;Table13[[#This Row],[Site Name]]</f>
        <v>NH-Nuffield Hospital</v>
      </c>
      <c r="E696" s="319" t="s">
        <v>1865</v>
      </c>
      <c r="F696" t="s">
        <v>1340</v>
      </c>
      <c r="G696" s="321">
        <v>45630</v>
      </c>
      <c r="H696" s="321">
        <v>45665</v>
      </c>
      <c r="I696" s="320">
        <v>838.8833333333605</v>
      </c>
      <c r="J696" s="320">
        <v>10.989048934098546</v>
      </c>
      <c r="K696" s="320">
        <v>5.7354117610117674</v>
      </c>
      <c r="L696" s="320">
        <v>0.67</v>
      </c>
      <c r="N696" s="273" t="e">
        <f>INDEX(Table12[],MATCH(Table11[[#This Row],[Site ID]],Table12[[#Data],[Site ID]],0),MATCH(Table11[[#Headers],[Area]],Table12[#Headers],0))</f>
        <v>#VALUE!</v>
      </c>
    </row>
    <row r="697" spans="2:14" ht="15" customHeight="1">
      <c r="B697" t="str">
        <f>INDEX(Table12[Site Name],MATCH('2024'!C697,Table12[Site ID],0),1)</f>
        <v>Ashdown Road</v>
      </c>
      <c r="C697" s="317" t="s">
        <v>30</v>
      </c>
      <c r="D697" s="316" t="str">
        <f>Table13[[#This Row],[Site ID]]&amp;"-"&amp;Table13[[#This Row],[Site Name]]</f>
        <v>AR-Ashdown Road</v>
      </c>
      <c r="E697" s="319" t="s">
        <v>1866</v>
      </c>
      <c r="F697" t="s">
        <v>1340</v>
      </c>
      <c r="G697" s="321">
        <v>45630</v>
      </c>
      <c r="H697" s="321">
        <v>45665</v>
      </c>
      <c r="I697" s="320">
        <v>838.8666666666395</v>
      </c>
      <c r="J697" s="320">
        <v>7.8073003258366986</v>
      </c>
      <c r="K697" s="320">
        <v>4.0747914017936839</v>
      </c>
      <c r="L697" s="320">
        <v>0.47599999999999998</v>
      </c>
      <c r="N697" s="273" t="e">
        <f>INDEX(Table12[],MATCH(Table11[[#This Row],[Site ID]],Table12[[#Data],[Site ID]],0),MATCH(Table11[[#Headers],[Area]],Table12[#Headers],0))</f>
        <v>#VALUE!</v>
      </c>
    </row>
    <row r="698" spans="2:14" ht="15" customHeight="1">
      <c r="B698" t="str">
        <f>INDEX(Table12[Site Name],MATCH('2024'!C698,Table12[Site ID],0),1)</f>
        <v>Chestnut Close</v>
      </c>
      <c r="C698" s="317" t="s">
        <v>60</v>
      </c>
      <c r="D698" s="316" t="str">
        <f>Table13[[#This Row],[Site ID]]&amp;"-"&amp;Table13[[#This Row],[Site Name]]</f>
        <v>CC-Chestnut Close</v>
      </c>
      <c r="E698" s="319" t="s">
        <v>1867</v>
      </c>
      <c r="F698" t="s">
        <v>1340</v>
      </c>
      <c r="G698" s="321">
        <v>45630</v>
      </c>
      <c r="H698" s="321">
        <v>45665</v>
      </c>
      <c r="I698" s="320">
        <v>838.8666666666395</v>
      </c>
      <c r="J698" s="318">
        <v>20.518766192482584</v>
      </c>
      <c r="K698" s="320">
        <v>10.709168158915753</v>
      </c>
      <c r="L698" s="320">
        <v>1.2509999999999999</v>
      </c>
      <c r="M698" t="s">
        <v>854</v>
      </c>
      <c r="N698" s="273" t="e">
        <f>INDEX(Table12[],MATCH(Table11[[#This Row],[Site ID]],Table12[[#Data],[Site ID]],0),MATCH(Table11[[#Headers],[Area]],Table12[#Headers],0))</f>
        <v>#VALUE!</v>
      </c>
    </row>
    <row r="699" spans="2:14" ht="15" customHeight="1">
      <c r="B699" t="str">
        <f>INDEX(Table12[Site Name],MATCH('2024'!C699,Table12[Site ID],0),1)</f>
        <v>Sparrow Square</v>
      </c>
      <c r="C699" s="317" t="s">
        <v>188</v>
      </c>
      <c r="D699" s="316" t="str">
        <f>Table13[[#This Row],[Site ID]]&amp;"-"&amp;Table13[[#This Row],[Site Name]]</f>
        <v>SSQ-Sparrow Square</v>
      </c>
      <c r="E699" s="319" t="s">
        <v>1868</v>
      </c>
      <c r="F699" t="s">
        <v>1340</v>
      </c>
      <c r="G699" s="321">
        <v>45630</v>
      </c>
      <c r="H699" s="321">
        <v>45665</v>
      </c>
      <c r="I699" s="320">
        <v>838.84999999991851</v>
      </c>
      <c r="J699" s="320">
        <v>21.765742385410707</v>
      </c>
      <c r="K699" s="320">
        <v>11.35999080658179</v>
      </c>
      <c r="L699" s="320">
        <v>1.327</v>
      </c>
      <c r="N699" s="273" t="e">
        <f>INDEX(Table12[],MATCH(Table11[[#This Row],[Site ID]],Table12[[#Data],[Site ID]],0),MATCH(Table11[[#Headers],[Area]],Table12[#Headers],0))</f>
        <v>#VALUE!</v>
      </c>
    </row>
    <row r="700" spans="2:14" ht="15" customHeight="1">
      <c r="B700" t="str">
        <f>INDEX(Table12[Site Name],MATCH('2024'!C700,Table12[Site ID],0),1)</f>
        <v>Dove Dale</v>
      </c>
      <c r="C700" s="317" t="s">
        <v>76</v>
      </c>
      <c r="D700" s="316" t="str">
        <f>Table13[[#This Row],[Site ID]]&amp;"-"&amp;Table13[[#This Row],[Site Name]]</f>
        <v>DD (A)-Dove Dale</v>
      </c>
      <c r="E700" s="319" t="s">
        <v>1869</v>
      </c>
      <c r="F700" t="s">
        <v>1340</v>
      </c>
      <c r="G700" s="321">
        <v>45630</v>
      </c>
      <c r="H700" s="321">
        <v>45665</v>
      </c>
      <c r="I700" s="320">
        <v>838.84999999991851</v>
      </c>
      <c r="J700" s="320">
        <v>22.274211122372076</v>
      </c>
      <c r="K700" s="320">
        <v>11.625371149463506</v>
      </c>
      <c r="L700" s="320">
        <v>1.3580000000000001</v>
      </c>
      <c r="N700" s="273" t="e">
        <f>INDEX(Table12[],MATCH(Table11[[#This Row],[Site ID]],Table12[[#Data],[Site ID]],0),MATCH(Table11[[#Headers],[Area]],Table12[#Headers],0))</f>
        <v>#VALUE!</v>
      </c>
    </row>
    <row r="701" spans="2:14" ht="15" customHeight="1">
      <c r="B701" t="str">
        <f>INDEX(Table12[Site Name],MATCH('2024'!C701,Table12[Site ID],0),1)</f>
        <v>Passfield Avenue</v>
      </c>
      <c r="C701" s="317" t="s">
        <v>146</v>
      </c>
      <c r="D701" s="316" t="str">
        <f>Table13[[#This Row],[Site ID]]&amp;"-"&amp;Table13[[#This Row],[Site Name]]</f>
        <v>PA-Passfield Avenue</v>
      </c>
      <c r="E701" s="319" t="s">
        <v>1870</v>
      </c>
      <c r="F701" t="s">
        <v>1340</v>
      </c>
      <c r="G701" s="321">
        <v>45630</v>
      </c>
      <c r="H701" s="321">
        <v>45665</v>
      </c>
      <c r="I701" s="320">
        <v>838.83333333337214</v>
      </c>
      <c r="J701" s="320">
        <v>37.41420107291701</v>
      </c>
      <c r="K701" s="320">
        <v>19.527244818850214</v>
      </c>
      <c r="L701" s="320">
        <v>2.2810000000000001</v>
      </c>
      <c r="N701" s="273" t="e">
        <f>INDEX(Table12[],MATCH(Table11[[#This Row],[Site ID]],Table12[[#Data],[Site ID]],0),MATCH(Table11[[#Headers],[Area]],Table12[#Headers],0))</f>
        <v>#VALUE!</v>
      </c>
    </row>
  </sheetData>
  <phoneticPr fontId="14" type="noConversion"/>
  <conditionalFormatting pivot="1" sqref="R4:AD65">
    <cfRule type="cellIs" dxfId="393" priority="3" operator="lessThan">
      <formula>10</formula>
    </cfRule>
  </conditionalFormatting>
  <conditionalFormatting pivot="1" sqref="R4:AD65">
    <cfRule type="cellIs" dxfId="392" priority="2" operator="greaterThan">
      <formula>40</formula>
    </cfRule>
  </conditionalFormatting>
  <conditionalFormatting pivot="1" sqref="R4:AD65">
    <cfRule type="cellIs" dxfId="391" priority="1" operator="equal">
      <formula>0</formula>
    </cfRule>
  </conditionalFormatting>
  <pageMargins left="0.7" right="0.7" top="0.75" bottom="0.75" header="0.3" footer="0.3"/>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D62A319D-7C3C-49C1-9B06-BA613D27639C}">
          <x14:formula1>
            <xm:f>'2023'!$Q$1:$Q$2</xm:f>
          </x14:formula1>
          <xm:sqref>O3:O701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6CDCE-AC10-48CD-8A32-C769EACDCF9C}">
  <dimension ref="A1:AJ692"/>
  <sheetViews>
    <sheetView zoomScale="85" zoomScaleNormal="85" workbookViewId="0">
      <selection activeCell="AI20" sqref="AI20"/>
    </sheetView>
  </sheetViews>
  <sheetFormatPr defaultRowHeight="14.5" outlineLevelCol="1"/>
  <cols>
    <col min="2" max="2" width="29.7265625" hidden="1" customWidth="1" outlineLevel="1"/>
    <col min="3" max="3" width="8.7265625" hidden="1" customWidth="1" outlineLevel="1"/>
    <col min="4" max="4" width="36.54296875" hidden="1" customWidth="1" outlineLevel="1"/>
    <col min="5" max="5" width="16.54296875" hidden="1" customWidth="1" outlineLevel="1"/>
    <col min="6" max="6" width="10.81640625" hidden="1" customWidth="1" outlineLevel="1"/>
    <col min="7" max="8" width="23.54296875" hidden="1" customWidth="1" outlineLevel="1"/>
    <col min="9" max="9" width="12.1796875" hidden="1" customWidth="1" outlineLevel="1"/>
    <col min="10" max="11" width="13" hidden="1" customWidth="1" outlineLevel="1"/>
    <col min="12" max="12" width="16" hidden="1" customWidth="1" outlineLevel="1"/>
    <col min="13" max="13" width="44.1796875" hidden="1" customWidth="1" outlineLevel="1"/>
    <col min="14" max="14" width="13.1796875" hidden="1" customWidth="1" outlineLevel="1"/>
    <col min="15" max="15" width="18.1796875" hidden="1" customWidth="1" outlineLevel="1"/>
    <col min="16" max="16" width="8.7265625" collapsed="1"/>
    <col min="17" max="18" width="8.7265625" hidden="1" customWidth="1"/>
    <col min="19" max="19" width="8.7265625" customWidth="1"/>
    <col min="20" max="20" width="28.7265625" bestFit="1" customWidth="1"/>
    <col min="21" max="21" width="10.26953125" bestFit="1" customWidth="1"/>
    <col min="22" max="25" width="4.7265625" bestFit="1" customWidth="1"/>
    <col min="26" max="26" width="4.81640625" bestFit="1" customWidth="1"/>
    <col min="27" max="27" width="4.7265625" bestFit="1" customWidth="1"/>
    <col min="28" max="28" width="6.81640625" bestFit="1" customWidth="1"/>
    <col min="29" max="29" width="10.453125" bestFit="1" customWidth="1"/>
    <col min="30" max="30" width="7.81640625" bestFit="1" customWidth="1"/>
    <col min="31" max="31" width="9.81640625" bestFit="1" customWidth="1"/>
    <col min="32" max="32" width="9.7265625" bestFit="1" customWidth="1"/>
    <col min="33" max="33" width="8" bestFit="1" customWidth="1"/>
  </cols>
  <sheetData>
    <row r="1" spans="2:36" ht="15" thickBot="1">
      <c r="Q1" t="s">
        <v>1335</v>
      </c>
    </row>
    <row r="2" spans="2:36" ht="15" thickBot="1">
      <c r="B2" s="225" t="s">
        <v>0</v>
      </c>
      <c r="C2" s="225" t="s">
        <v>1</v>
      </c>
      <c r="D2" s="225" t="s">
        <v>443</v>
      </c>
      <c r="E2" s="225" t="s">
        <v>2</v>
      </c>
      <c r="F2" s="225" t="s">
        <v>3</v>
      </c>
      <c r="G2" s="225" t="s">
        <v>4</v>
      </c>
      <c r="H2" s="225" t="s">
        <v>5</v>
      </c>
      <c r="I2" s="225" t="s">
        <v>6</v>
      </c>
      <c r="J2" s="225" t="s">
        <v>7</v>
      </c>
      <c r="K2" s="225" t="s">
        <v>8</v>
      </c>
      <c r="L2" s="225" t="s">
        <v>444</v>
      </c>
      <c r="M2" s="225" t="s">
        <v>445</v>
      </c>
      <c r="N2" s="225" t="s">
        <v>763</v>
      </c>
      <c r="O2" s="225" t="s">
        <v>789</v>
      </c>
      <c r="Q2" t="s">
        <v>1336</v>
      </c>
      <c r="T2" s="238" t="s">
        <v>1337</v>
      </c>
      <c r="U2" s="238" t="s">
        <v>1338</v>
      </c>
      <c r="V2" s="239"/>
      <c r="W2" s="240"/>
      <c r="X2" s="240"/>
      <c r="Y2" s="240"/>
      <c r="Z2" s="240"/>
      <c r="AA2" s="240"/>
      <c r="AB2" s="240"/>
      <c r="AC2" s="240"/>
      <c r="AD2" s="240"/>
      <c r="AE2" s="240"/>
      <c r="AF2" s="240"/>
      <c r="AG2" s="241"/>
      <c r="AI2" s="128" t="s">
        <v>439</v>
      </c>
    </row>
    <row r="3" spans="2:36" ht="15" thickBot="1">
      <c r="B3" s="208" t="s">
        <v>12</v>
      </c>
      <c r="C3" s="208" t="s">
        <v>13</v>
      </c>
      <c r="D3" s="208" t="str">
        <f>Table11[[#This Row],[Site ID]]&amp;"-"&amp;Table11[[#This Row],[Site Name]]</f>
        <v>HSB-High Street Botley</v>
      </c>
      <c r="E3" s="208">
        <v>2139242</v>
      </c>
      <c r="F3" s="208" t="s">
        <v>17</v>
      </c>
      <c r="G3" s="210">
        <v>44930</v>
      </c>
      <c r="H3" s="210">
        <v>44958</v>
      </c>
      <c r="I3" s="208">
        <v>673.26666666660458</v>
      </c>
      <c r="J3" s="208">
        <v>33.678827606696835</v>
      </c>
      <c r="K3" s="208">
        <v>17.577676203912755</v>
      </c>
      <c r="L3" s="208">
        <v>1.6479999999999999</v>
      </c>
      <c r="M3" s="208"/>
      <c r="N3" s="269">
        <f>INDEX(Table12[],MATCH(Table11[[#This Row],[Site ID]],Table12[[#Data],[Site ID]],0),MATCH(Table11[[#Headers],[Area]],Table12[#Headers],0))</f>
        <v>1</v>
      </c>
      <c r="O3" s="208"/>
      <c r="T3" s="238" t="s">
        <v>1339</v>
      </c>
      <c r="U3" s="239" t="s">
        <v>17</v>
      </c>
      <c r="V3" s="240" t="s">
        <v>18</v>
      </c>
      <c r="W3" s="240" t="s">
        <v>19</v>
      </c>
      <c r="X3" s="240" t="s">
        <v>20</v>
      </c>
      <c r="Y3" s="240" t="s">
        <v>21</v>
      </c>
      <c r="Z3" s="240" t="s">
        <v>447</v>
      </c>
      <c r="AA3" s="240" t="s">
        <v>448</v>
      </c>
      <c r="AB3" s="240" t="s">
        <v>449</v>
      </c>
      <c r="AC3" s="240" t="s">
        <v>450</v>
      </c>
      <c r="AD3" s="240" t="s">
        <v>451</v>
      </c>
      <c r="AE3" s="240" t="s">
        <v>452</v>
      </c>
      <c r="AF3" s="241" t="s">
        <v>1340</v>
      </c>
      <c r="AG3" s="145" t="s">
        <v>793</v>
      </c>
      <c r="AI3" s="128" t="s">
        <v>440</v>
      </c>
    </row>
    <row r="4" spans="2:36">
      <c r="B4" s="209" t="s">
        <v>23</v>
      </c>
      <c r="C4" s="209" t="s">
        <v>24</v>
      </c>
      <c r="D4" s="209" t="str">
        <f>Table11[[#This Row],[Site ID]]&amp;"-"&amp;Table11[[#This Row],[Site Name]]</f>
        <v>HSB2A-High Street Botley 2 (A)</v>
      </c>
      <c r="E4" s="209">
        <v>2139243</v>
      </c>
      <c r="F4" s="209" t="s">
        <v>17</v>
      </c>
      <c r="G4" s="211">
        <v>44930</v>
      </c>
      <c r="H4" s="211">
        <v>44958</v>
      </c>
      <c r="I4" s="209">
        <v>673.2666666667792</v>
      </c>
      <c r="J4" s="209">
        <v>31.022123972665376</v>
      </c>
      <c r="K4" s="209">
        <v>16.191087668405729</v>
      </c>
      <c r="L4" s="209">
        <v>1.518</v>
      </c>
      <c r="M4" s="209"/>
      <c r="N4" s="269">
        <f>INDEX(Table12[],MATCH(Table11[[#This Row],[Site ID]],Table12[[#Data],[Site ID]],0),MATCH(Table11[[#Headers],[Area]],Table12[#Headers],0))</f>
        <v>1</v>
      </c>
      <c r="O4" s="209"/>
      <c r="T4" s="277" t="s">
        <v>800</v>
      </c>
      <c r="U4" s="233">
        <v>37.525473981145332</v>
      </c>
      <c r="V4" s="234">
        <v>35.474740757273288</v>
      </c>
      <c r="W4" s="234">
        <v>28.450479656368358</v>
      </c>
      <c r="X4" s="234">
        <v>29.544220674613822</v>
      </c>
      <c r="Y4" s="234">
        <v>27.337257799665892</v>
      </c>
      <c r="Z4" s="234">
        <v>28.910151751976631</v>
      </c>
      <c r="AA4" s="234">
        <v>22.712445559057191</v>
      </c>
      <c r="AB4" s="234">
        <v>24.023694146138894</v>
      </c>
      <c r="AC4" s="234">
        <v>30.441531946510807</v>
      </c>
      <c r="AD4" s="234"/>
      <c r="AE4" s="234">
        <v>31.870651634544181</v>
      </c>
      <c r="AF4" s="234">
        <v>28.141085071592631</v>
      </c>
      <c r="AG4" s="235">
        <v>29.493793907171547</v>
      </c>
      <c r="AI4" s="128" t="s">
        <v>795</v>
      </c>
    </row>
    <row r="5" spans="2:36">
      <c r="B5" s="208" t="s">
        <v>27</v>
      </c>
      <c r="C5" s="208" t="s">
        <v>28</v>
      </c>
      <c r="D5" s="208" t="str">
        <f>Table11[[#This Row],[Site ID]]&amp;"-"&amp;Table11[[#This Row],[Site Name]]</f>
        <v>KCA-Kings Copse Avenue</v>
      </c>
      <c r="E5" s="208">
        <v>2139244</v>
      </c>
      <c r="F5" s="208" t="s">
        <v>17</v>
      </c>
      <c r="G5" s="210">
        <v>44930</v>
      </c>
      <c r="H5" s="210">
        <v>44958</v>
      </c>
      <c r="I5" s="208">
        <v>673.28333333332557</v>
      </c>
      <c r="J5" s="208">
        <v>36.947702057083873</v>
      </c>
      <c r="K5" s="208">
        <v>19.283769340857972</v>
      </c>
      <c r="L5" s="208">
        <v>1.8080000000000001</v>
      </c>
      <c r="M5" s="208"/>
      <c r="N5" s="269">
        <f>INDEX(Table12[],MATCH(Table11[[#This Row],[Site ID]],Table12[[#Data],[Site ID]],0),MATCH(Table11[[#Headers],[Area]],Table12[#Headers],0))</f>
        <v>1</v>
      </c>
      <c r="O5" s="208"/>
      <c r="T5" s="277" t="s">
        <v>810</v>
      </c>
      <c r="U5" s="236">
        <v>36.43174237153027</v>
      </c>
      <c r="V5" s="114">
        <v>32.336395864836312</v>
      </c>
      <c r="W5" s="114">
        <v>26.79663630215974</v>
      </c>
      <c r="X5" s="114">
        <v>27.376819094360727</v>
      </c>
      <c r="Y5" s="114">
        <v>20.704227707005408</v>
      </c>
      <c r="Z5" s="114">
        <v>26.119204178949584</v>
      </c>
      <c r="AA5" s="114"/>
      <c r="AB5" s="114">
        <v>25.173299452075039</v>
      </c>
      <c r="AC5" s="114">
        <v>32.631494167473839</v>
      </c>
      <c r="AD5" s="114">
        <v>31.346769345238094</v>
      </c>
      <c r="AE5" s="114">
        <v>32.901006668783587</v>
      </c>
      <c r="AF5" s="114">
        <v>28.878049795615013</v>
      </c>
      <c r="AG5" s="230">
        <v>29.154149540729783</v>
      </c>
    </row>
    <row r="6" spans="2:36" ht="15" thickBot="1">
      <c r="B6" s="209" t="s">
        <v>31</v>
      </c>
      <c r="C6" s="209" t="s">
        <v>32</v>
      </c>
      <c r="D6" s="209" t="str">
        <f>Table11[[#This Row],[Site ID]]&amp;"-"&amp;Table11[[#This Row],[Site Name]]</f>
        <v>GR-Grange Road</v>
      </c>
      <c r="E6" s="209">
        <v>2139245</v>
      </c>
      <c r="F6" s="209" t="s">
        <v>17</v>
      </c>
      <c r="G6" s="211">
        <v>44930</v>
      </c>
      <c r="H6" s="211">
        <v>44958</v>
      </c>
      <c r="I6" s="209">
        <v>673.30000000004657</v>
      </c>
      <c r="J6" s="209">
        <v>34.637613248178212</v>
      </c>
      <c r="K6" s="209">
        <v>18.078086246439568</v>
      </c>
      <c r="L6" s="209">
        <v>1.6950000000000001</v>
      </c>
      <c r="M6" s="209"/>
      <c r="N6" s="269">
        <f>INDEX(Table12[],MATCH(Table11[[#This Row],[Site ID]],Table12[[#Data],[Site ID]],0),MATCH(Table11[[#Headers],[Area]],Table12[#Headers],0))</f>
        <v>1</v>
      </c>
      <c r="O6" s="209"/>
      <c r="T6" s="277" t="s">
        <v>857</v>
      </c>
      <c r="U6" s="236">
        <v>31.530614283586502</v>
      </c>
      <c r="V6" s="114">
        <v>30.456537326754415</v>
      </c>
      <c r="W6" s="114">
        <v>25.973077978637647</v>
      </c>
      <c r="X6" s="114">
        <v>23.816604952044752</v>
      </c>
      <c r="Y6" s="114">
        <v>24.009360865778632</v>
      </c>
      <c r="Z6" s="114">
        <v>24.648104707070186</v>
      </c>
      <c r="AA6" s="114"/>
      <c r="AB6" s="114">
        <v>20.729858864164871</v>
      </c>
      <c r="AC6" s="114"/>
      <c r="AD6" s="114"/>
      <c r="AE6" s="114">
        <v>30.75823931080928</v>
      </c>
      <c r="AF6" s="114">
        <v>22.250539301907207</v>
      </c>
      <c r="AG6" s="230">
        <v>26.019215287861496</v>
      </c>
      <c r="AI6" s="302" t="s">
        <v>1341</v>
      </c>
    </row>
    <row r="7" spans="2:36" ht="15" thickBot="1">
      <c r="B7" s="208" t="s">
        <v>35</v>
      </c>
      <c r="C7" s="208" t="s">
        <v>36</v>
      </c>
      <c r="D7" s="208" t="str">
        <f>Table11[[#This Row],[Site ID]]&amp;"-"&amp;Table11[[#This Row],[Site Name]]</f>
        <v>PAV-Pavilion Road</v>
      </c>
      <c r="E7" s="208">
        <v>2139246</v>
      </c>
      <c r="F7" s="208" t="s">
        <v>17</v>
      </c>
      <c r="G7" s="210">
        <v>44930</v>
      </c>
      <c r="H7" s="210">
        <v>44958</v>
      </c>
      <c r="I7" s="208">
        <v>673.2666666667792</v>
      </c>
      <c r="J7" s="208">
        <v>21.131011981380766</v>
      </c>
      <c r="K7" s="208">
        <v>11.028711890073469</v>
      </c>
      <c r="L7" s="208">
        <v>1.034</v>
      </c>
      <c r="M7" s="208"/>
      <c r="N7" s="269">
        <f>INDEX(Table12[],MATCH(Table11[[#This Row],[Site ID]],Table12[[#Data],[Site ID]],0),MATCH(Table11[[#Headers],[Area]],Table12[#Headers],0))</f>
        <v>1</v>
      </c>
      <c r="O7" s="208"/>
      <c r="T7" s="242" t="s">
        <v>793</v>
      </c>
      <c r="U7" s="237">
        <v>35.162610212087365</v>
      </c>
      <c r="V7" s="231">
        <v>32.755891316288007</v>
      </c>
      <c r="W7" s="231">
        <v>27.073397979055247</v>
      </c>
      <c r="X7" s="231">
        <v>26.91254824033977</v>
      </c>
      <c r="Y7" s="231">
        <v>24.016948790816645</v>
      </c>
      <c r="Z7" s="231">
        <v>26.5591535459988</v>
      </c>
      <c r="AA7" s="231">
        <v>22.712445559057191</v>
      </c>
      <c r="AB7" s="231">
        <v>23.308950820792933</v>
      </c>
      <c r="AC7" s="231">
        <v>31.536513056992323</v>
      </c>
      <c r="AD7" s="231">
        <v>31.346769345238094</v>
      </c>
      <c r="AE7" s="231">
        <v>31.843299204712348</v>
      </c>
      <c r="AF7" s="231">
        <v>26.423224723038285</v>
      </c>
      <c r="AG7" s="232">
        <v>28.364526307021553</v>
      </c>
      <c r="AI7" s="136">
        <f>'Look up '!O4</f>
        <v>0.81</v>
      </c>
    </row>
    <row r="8" spans="2:36">
      <c r="B8" s="209" t="s">
        <v>39</v>
      </c>
      <c r="C8" s="209" t="s">
        <v>40</v>
      </c>
      <c r="D8" s="209" t="str">
        <f>Table11[[#This Row],[Site ID]]&amp;"-"&amp;Table11[[#This Row],[Site Name]]</f>
        <v>WSRB-Winchester Street Railway Bridge</v>
      </c>
      <c r="E8" s="209">
        <v>2139247</v>
      </c>
      <c r="F8" s="209" t="s">
        <v>17</v>
      </c>
      <c r="G8" s="211">
        <v>44930</v>
      </c>
      <c r="H8" s="211">
        <v>44958</v>
      </c>
      <c r="I8" s="209">
        <v>672.79999999998836</v>
      </c>
      <c r="J8" s="209">
        <v>22.229537752675771</v>
      </c>
      <c r="K8" s="209">
        <v>11.602055194507187</v>
      </c>
      <c r="L8" s="209">
        <v>1.087</v>
      </c>
      <c r="M8" s="209"/>
      <c r="N8" s="269">
        <f>INDEX(Table12[],MATCH(Table11[[#This Row],[Site ID]],Table12[[#Data],[Site ID]],0),MATCH(Table11[[#Headers],[Area]],Table12[#Headers],0))</f>
        <v>1</v>
      </c>
      <c r="O8" s="209"/>
    </row>
    <row r="9" spans="2:36">
      <c r="B9" s="208" t="s">
        <v>43</v>
      </c>
      <c r="C9" s="208" t="s">
        <v>44</v>
      </c>
      <c r="D9" s="208" t="str">
        <f>Table11[[#This Row],[Site ID]]&amp;"-"&amp;Table11[[#This Row],[Site Name]]</f>
        <v>UNC-Upper Northam Close</v>
      </c>
      <c r="E9" s="208">
        <v>2139248</v>
      </c>
      <c r="F9" s="208" t="s">
        <v>17</v>
      </c>
      <c r="G9" s="210">
        <v>44930</v>
      </c>
      <c r="H9" s="210">
        <v>44958</v>
      </c>
      <c r="I9" s="208">
        <v>673.16666666680248</v>
      </c>
      <c r="J9" s="208">
        <v>30.454434265901259</v>
      </c>
      <c r="K9" s="208">
        <v>15.894798677401493</v>
      </c>
      <c r="L9" s="208">
        <v>1.49</v>
      </c>
      <c r="M9" s="208"/>
      <c r="N9" s="269">
        <f>INDEX(Table12[],MATCH(Table11[[#This Row],[Site ID]],Table12[[#Data],[Site ID]],0),MATCH(Table11[[#Headers],[Area]],Table12[#Headers],0))</f>
        <v>1</v>
      </c>
      <c r="O9" s="208"/>
      <c r="AI9" s="111" t="s">
        <v>800</v>
      </c>
      <c r="AJ9" s="114">
        <f>GETPIVOTDATA("mg/m3 *",$T$2,"Index","BOT-Botley Road")*$AI$7</f>
        <v>23.889973064808956</v>
      </c>
    </row>
    <row r="10" spans="2:36">
      <c r="B10" s="209" t="s">
        <v>47</v>
      </c>
      <c r="C10" s="209" t="s">
        <v>34</v>
      </c>
      <c r="D10" s="209" t="str">
        <f>Table11[[#This Row],[Site ID]]&amp;"-"&amp;Table11[[#This Row],[Site Name]]</f>
        <v>BDG-Bridge Road</v>
      </c>
      <c r="E10" s="209">
        <v>2139249</v>
      </c>
      <c r="F10" s="209" t="s">
        <v>17</v>
      </c>
      <c r="G10" s="211">
        <v>44930</v>
      </c>
      <c r="H10" s="211">
        <v>44958</v>
      </c>
      <c r="I10" s="209">
        <v>673.15000000008149</v>
      </c>
      <c r="J10" s="209">
        <v>30.680025254397233</v>
      </c>
      <c r="K10" s="209">
        <v>16.012539276825279</v>
      </c>
      <c r="L10" s="209">
        <v>1.5009999999999999</v>
      </c>
      <c r="M10" s="209"/>
      <c r="N10" s="269">
        <f>INDEX(Table12[],MATCH(Table11[[#This Row],[Site ID]],Table12[[#Data],[Site ID]],0),MATCH(Table11[[#Headers],[Area]],Table12[#Headers],0))</f>
        <v>2</v>
      </c>
      <c r="O10" s="209"/>
      <c r="AI10" s="111" t="s">
        <v>810</v>
      </c>
      <c r="AJ10" s="114">
        <f>GETPIVOTDATA("mg/m3 *",$T$2,"Index","FORSL-Fair Oak Road/Sandy Lane")*AI7</f>
        <v>23.614861127991126</v>
      </c>
    </row>
    <row r="11" spans="2:36">
      <c r="B11" s="208" t="s">
        <v>50</v>
      </c>
      <c r="C11" s="208" t="s">
        <v>38</v>
      </c>
      <c r="D11" s="208" t="str">
        <f>Table11[[#This Row],[Site ID]]&amp;"-"&amp;Table11[[#This Row],[Site Name]]</f>
        <v>BDG2-Bridge Road 2</v>
      </c>
      <c r="E11" s="208">
        <v>2139250</v>
      </c>
      <c r="F11" s="208" t="s">
        <v>17</v>
      </c>
      <c r="G11" s="210">
        <v>44930</v>
      </c>
      <c r="H11" s="210">
        <v>44958</v>
      </c>
      <c r="I11" s="208">
        <v>673.18333333334886</v>
      </c>
      <c r="J11" s="208">
        <v>39.589784357900598</v>
      </c>
      <c r="K11" s="208">
        <v>20.662726700365656</v>
      </c>
      <c r="L11" s="208">
        <v>1.9370000000000001</v>
      </c>
      <c r="M11" s="208"/>
      <c r="N11" s="269">
        <f>INDEX(Table12[],MATCH(Table11[[#This Row],[Site ID]],Table12[[#Data],[Site ID]],0),MATCH(Table11[[#Headers],[Area]],Table12[#Headers],0))</f>
        <v>2</v>
      </c>
      <c r="O11" s="208"/>
      <c r="AI11" s="111" t="s">
        <v>857</v>
      </c>
      <c r="AJ11" s="114">
        <f>GETPIVOTDATA("mg/m3 *",$T$2,"Index","WYV-Wyvern School")*AI7</f>
        <v>21.075564383167812</v>
      </c>
    </row>
    <row r="12" spans="2:36">
      <c r="B12" s="209" t="s">
        <v>53</v>
      </c>
      <c r="C12" s="209" t="s">
        <v>54</v>
      </c>
      <c r="D12" s="209" t="str">
        <f>Table11[[#This Row],[Site ID]]&amp;"-"&amp;Table11[[#This Row],[Site Name]]</f>
        <v>OH2-Oakhill 2 (Bridge)</v>
      </c>
      <c r="E12" s="209">
        <v>2139251</v>
      </c>
      <c r="F12" s="209" t="s">
        <v>17</v>
      </c>
      <c r="G12" s="211">
        <v>44930</v>
      </c>
      <c r="H12" s="211">
        <v>44958</v>
      </c>
      <c r="I12" s="209">
        <v>673.23333333333721</v>
      </c>
      <c r="J12" s="209">
        <v>48.763144031291496</v>
      </c>
      <c r="K12" s="209">
        <v>25.450492709442326</v>
      </c>
      <c r="L12" s="209">
        <v>2.3860000000000001</v>
      </c>
      <c r="M12" s="209"/>
      <c r="N12" s="269">
        <f>INDEX(Table12[],MATCH(Table11[[#This Row],[Site ID]],Table12[[#Data],[Site ID]],0),MATCH(Table11[[#Headers],[Area]],Table12[#Headers],0))</f>
        <v>2</v>
      </c>
      <c r="O12" s="209"/>
    </row>
    <row r="13" spans="2:36">
      <c r="B13" s="208" t="s">
        <v>57</v>
      </c>
      <c r="C13" s="208" t="s">
        <v>58</v>
      </c>
      <c r="D13" s="208" t="str">
        <f>Table11[[#This Row],[Site ID]]&amp;"-"&amp;Table11[[#This Row],[Site Name]]</f>
        <v>OH-Oakhill (Prov)</v>
      </c>
      <c r="E13" s="208">
        <v>2139252</v>
      </c>
      <c r="F13" s="208" t="s">
        <v>17</v>
      </c>
      <c r="G13" s="210">
        <v>44930</v>
      </c>
      <c r="H13" s="210">
        <v>44958</v>
      </c>
      <c r="I13" s="208">
        <v>673.28333333332557</v>
      </c>
      <c r="J13" s="208">
        <v>37.84687179741114</v>
      </c>
      <c r="K13" s="208">
        <v>19.753064612427526</v>
      </c>
      <c r="L13" s="208">
        <v>1.8520000000000001</v>
      </c>
      <c r="M13" s="208"/>
      <c r="N13" s="269">
        <f>INDEX(Table12[],MATCH(Table11[[#This Row],[Site ID]],Table12[[#Data],[Site ID]],0),MATCH(Table11[[#Headers],[Area]],Table12[#Headers],0))</f>
        <v>2</v>
      </c>
      <c r="O13" s="208"/>
    </row>
    <row r="14" spans="2:36">
      <c r="B14" s="209" t="s">
        <v>61</v>
      </c>
      <c r="C14" s="209" t="s">
        <v>62</v>
      </c>
      <c r="D14" s="209" t="str">
        <f>Table11[[#This Row],[Site ID]]&amp;"-"&amp;Table11[[#This Row],[Site Name]]</f>
        <v>PH2-Providence Hill 2</v>
      </c>
      <c r="E14" s="209">
        <v>2139253</v>
      </c>
      <c r="F14" s="209" t="s">
        <v>17</v>
      </c>
      <c r="G14" s="211">
        <v>44930</v>
      </c>
      <c r="H14" s="211">
        <v>44958</v>
      </c>
      <c r="I14" s="209">
        <v>673.29999999987194</v>
      </c>
      <c r="J14" s="209">
        <v>43.608652903617383</v>
      </c>
      <c r="K14" s="209">
        <v>22.760257256585273</v>
      </c>
      <c r="L14" s="209">
        <v>2.1339999999999999</v>
      </c>
      <c r="M14" s="209"/>
      <c r="N14" s="269">
        <f>INDEX(Table12[],MATCH(Table11[[#This Row],[Site ID]],Table12[[#Data],[Site ID]],0),MATCH(Table11[[#Headers],[Area]],Table12[#Headers],0))</f>
        <v>2</v>
      </c>
      <c r="O14" s="209"/>
    </row>
    <row r="15" spans="2:36">
      <c r="B15" s="208" t="s">
        <v>65</v>
      </c>
      <c r="C15" s="208" t="s">
        <v>66</v>
      </c>
      <c r="D15" s="208" t="str">
        <f>Table11[[#This Row],[Site ID]]&amp;"-"&amp;Table11[[#This Row],[Site Name]]</f>
        <v>PH1-Providence Hill 1</v>
      </c>
      <c r="E15" s="208">
        <v>2139254</v>
      </c>
      <c r="F15" s="208" t="s">
        <v>17</v>
      </c>
      <c r="G15" s="210">
        <v>44930</v>
      </c>
      <c r="H15" s="210">
        <v>44958</v>
      </c>
      <c r="I15" s="208">
        <v>673.18333333334886</v>
      </c>
      <c r="J15" s="208">
        <v>31.455177143422311</v>
      </c>
      <c r="K15" s="208">
        <v>16.417107068592021</v>
      </c>
      <c r="L15" s="208">
        <v>1.5389999999999999</v>
      </c>
      <c r="M15" s="208"/>
      <c r="N15" s="269">
        <f>INDEX(Table12[],MATCH(Table11[[#This Row],[Site ID]],Table12[[#Data],[Site ID]],0),MATCH(Table11[[#Headers],[Area]],Table12[#Headers],0))</f>
        <v>2</v>
      </c>
      <c r="O15" s="208"/>
    </row>
    <row r="16" spans="2:36">
      <c r="B16" s="209" t="s">
        <v>69</v>
      </c>
      <c r="C16" s="209" t="s">
        <v>70</v>
      </c>
      <c r="D16" s="209" t="str">
        <f>Table11[[#This Row],[Site ID]]&amp;"-"&amp;Table11[[#This Row],[Site Name]]</f>
        <v>PH3-Providence Hill 3</v>
      </c>
      <c r="E16" s="209">
        <v>2139255</v>
      </c>
      <c r="F16" s="209" t="s">
        <v>17</v>
      </c>
      <c r="G16" s="211">
        <v>44930</v>
      </c>
      <c r="H16" s="211">
        <v>44958</v>
      </c>
      <c r="I16" s="209">
        <v>673.20000000006985</v>
      </c>
      <c r="J16" s="209">
        <v>32.823758169931239</v>
      </c>
      <c r="K16" s="209">
        <v>17.131397792239685</v>
      </c>
      <c r="L16" s="209">
        <v>1.6060000000000001</v>
      </c>
      <c r="M16" s="209"/>
      <c r="N16" s="269">
        <f>INDEX(Table12[],MATCH(Table11[[#This Row],[Site ID]],Table12[[#Data],[Site ID]],0),MATCH(Table11[[#Headers],[Area]],Table12[#Headers],0))</f>
        <v>2</v>
      </c>
      <c r="O16" s="209"/>
    </row>
    <row r="17" spans="2:15">
      <c r="B17" s="208" t="s">
        <v>73</v>
      </c>
      <c r="C17" s="208" t="s">
        <v>74</v>
      </c>
      <c r="D17" s="208" t="str">
        <f>Table11[[#This Row],[Site ID]]&amp;"-"&amp;Table11[[#This Row],[Site Name]]</f>
        <v>HL2-Hamble Lane 2 (Tesco)</v>
      </c>
      <c r="E17" s="208">
        <v>2139256</v>
      </c>
      <c r="F17" s="208" t="s">
        <v>17</v>
      </c>
      <c r="G17" s="210">
        <v>44930</v>
      </c>
      <c r="H17" s="210">
        <v>44958</v>
      </c>
      <c r="I17" s="208">
        <v>673.45000000001164</v>
      </c>
      <c r="J17" s="208">
        <v>38.879466924047144</v>
      </c>
      <c r="K17" s="208">
        <v>20.291997350755295</v>
      </c>
      <c r="L17" s="208">
        <v>1.903</v>
      </c>
      <c r="M17" s="208"/>
      <c r="N17" s="269">
        <f>INDEX(Table12[],MATCH(Table11[[#This Row],[Site ID]],Table12[[#Data],[Site ID]],0),MATCH(Table11[[#Headers],[Area]],Table12[#Headers],0))</f>
        <v>2</v>
      </c>
      <c r="O17" s="208"/>
    </row>
    <row r="18" spans="2:15">
      <c r="B18" s="209" t="s">
        <v>77</v>
      </c>
      <c r="C18" s="209" t="s">
        <v>78</v>
      </c>
      <c r="D18" s="209" t="str">
        <f>Table11[[#This Row],[Site ID]]&amp;"-"&amp;Table11[[#This Row],[Site Name]]</f>
        <v>HL-Hamble Lane (Woodlands)</v>
      </c>
      <c r="E18" s="209">
        <v>2139257</v>
      </c>
      <c r="F18" s="209" t="s">
        <v>17</v>
      </c>
      <c r="G18" s="211">
        <v>44930</v>
      </c>
      <c r="H18" s="211">
        <v>44958</v>
      </c>
      <c r="I18" s="209">
        <v>673.46666666673264</v>
      </c>
      <c r="J18" s="209">
        <v>34.343019699066126</v>
      </c>
      <c r="K18" s="209">
        <v>17.924331784481279</v>
      </c>
      <c r="L18" s="209">
        <v>1.681</v>
      </c>
      <c r="M18" s="209"/>
      <c r="N18" s="269">
        <f>INDEX(Table12[],MATCH(Table11[[#This Row],[Site ID]],Table12[[#Data],[Site ID]],0),MATCH(Table11[[#Headers],[Area]],Table12[#Headers],0))</f>
        <v>2</v>
      </c>
      <c r="O18" s="209"/>
    </row>
    <row r="19" spans="2:15">
      <c r="B19" s="208" t="s">
        <v>81</v>
      </c>
      <c r="C19" s="208" t="s">
        <v>82</v>
      </c>
      <c r="D19" s="208" t="str">
        <f>Table11[[#This Row],[Site ID]]&amp;"-"&amp;Table11[[#This Row],[Site Name]]</f>
        <v>HCF-Hamble Corner Fruit Farm</v>
      </c>
      <c r="E19" s="208">
        <v>2139258</v>
      </c>
      <c r="F19" s="208" t="s">
        <v>17</v>
      </c>
      <c r="G19" s="210">
        <v>44930</v>
      </c>
      <c r="H19" s="210">
        <v>44958</v>
      </c>
      <c r="I19" s="208">
        <v>673.48333333345363</v>
      </c>
      <c r="J19" s="208">
        <v>28.43801331386064</v>
      </c>
      <c r="K19" s="208">
        <v>14.842386907025388</v>
      </c>
      <c r="L19" s="208">
        <v>1.3919999999999999</v>
      </c>
      <c r="M19" s="208"/>
      <c r="N19" s="269">
        <f>INDEX(Table12[],MATCH(Table11[[#This Row],[Site ID]],Table12[[#Data],[Site ID]],0),MATCH(Table11[[#Headers],[Area]],Table12[#Headers],0))</f>
        <v>2</v>
      </c>
      <c r="O19" s="208"/>
    </row>
    <row r="20" spans="2:15">
      <c r="B20" s="209" t="s">
        <v>85</v>
      </c>
      <c r="C20" s="209" t="s">
        <v>86</v>
      </c>
      <c r="D20" s="209" t="str">
        <f>Table11[[#This Row],[Site ID]]&amp;"-"&amp;Table11[[#This Row],[Site Name]]</f>
        <v>HL4-Hamble Lane 4</v>
      </c>
      <c r="E20" s="209">
        <v>2139259</v>
      </c>
      <c r="F20" s="209" t="s">
        <v>17</v>
      </c>
      <c r="G20" s="211">
        <v>44930</v>
      </c>
      <c r="H20" s="211">
        <v>44958</v>
      </c>
      <c r="I20" s="209">
        <v>673.51666666654637</v>
      </c>
      <c r="J20" s="194">
        <v>25.188459082927469</v>
      </c>
      <c r="K20" s="209">
        <v>13.146377391924567</v>
      </c>
      <c r="L20" s="209">
        <v>1.2330000000000001</v>
      </c>
      <c r="M20" s="209"/>
      <c r="N20" s="269">
        <f>INDEX(Table12[],MATCH(Table11[[#This Row],[Site ID]],Table12[[#Data],[Site ID]],0),MATCH(Table11[[#Headers],[Area]],Table12[#Headers],0))</f>
        <v>2</v>
      </c>
      <c r="O20" s="209"/>
    </row>
    <row r="21" spans="2:15">
      <c r="B21" s="208" t="s">
        <v>89</v>
      </c>
      <c r="C21" s="208" t="s">
        <v>90</v>
      </c>
      <c r="D21" s="208" t="str">
        <f>Table11[[#This Row],[Site ID]]&amp;"-"&amp;Table11[[#This Row],[Site Name]]</f>
        <v>HPS-Hamble Primary School</v>
      </c>
      <c r="E21" s="208">
        <v>2139260</v>
      </c>
      <c r="F21" s="208" t="s">
        <v>17</v>
      </c>
      <c r="G21" s="210">
        <v>44930</v>
      </c>
      <c r="H21" s="210">
        <v>44958</v>
      </c>
      <c r="I21" s="208">
        <v>673.54999999998836</v>
      </c>
      <c r="J21" s="208">
        <v>27.679377922946063</v>
      </c>
      <c r="K21" s="208">
        <v>14.446439416986463</v>
      </c>
      <c r="L21" s="208">
        <v>1.355</v>
      </c>
      <c r="M21" s="208"/>
      <c r="N21" s="269">
        <f>INDEX(Table12[],MATCH(Table11[[#This Row],[Site ID]],Table12[[#Data],[Site ID]],0),MATCH(Table11[[#Headers],[Area]],Table12[#Headers],0))</f>
        <v>2</v>
      </c>
      <c r="O21" s="208"/>
    </row>
    <row r="22" spans="2:15">
      <c r="B22" s="209" t="s">
        <v>88</v>
      </c>
      <c r="C22" s="209" t="s">
        <v>93</v>
      </c>
      <c r="D22" s="209" t="str">
        <f>Table11[[#This Row],[Site ID]]&amp;"-"&amp;Table11[[#This Row],[Site Name]]</f>
        <v>HPO-Hound Parish Office</v>
      </c>
      <c r="E22" s="209">
        <v>2139261</v>
      </c>
      <c r="F22" s="209" t="s">
        <v>17</v>
      </c>
      <c r="G22" s="211">
        <v>44930</v>
      </c>
      <c r="H22" s="211">
        <v>44958</v>
      </c>
      <c r="I22" s="209">
        <v>673.56666666670935</v>
      </c>
      <c r="J22" s="209">
        <v>21.080746276041619</v>
      </c>
      <c r="K22" s="209">
        <v>11.002477179562431</v>
      </c>
      <c r="L22" s="209">
        <v>1.032</v>
      </c>
      <c r="M22" s="209"/>
      <c r="N22" s="270">
        <f>INDEX(Table12[],MATCH(Table11[[#This Row],[Site ID]],Table12[[#Data],[Site ID]],0),MATCH(Table11[[#Headers],[Area]],Table12[#Headers],0))</f>
        <v>2</v>
      </c>
      <c r="O22" s="209"/>
    </row>
    <row r="23" spans="2:15">
      <c r="B23" s="208" t="s">
        <v>92</v>
      </c>
      <c r="C23" s="208" t="s">
        <v>97</v>
      </c>
      <c r="D23" s="208" t="str">
        <f>Table11[[#This Row],[Site ID]]&amp;"-"&amp;Table11[[#This Row],[Site Name]]</f>
        <v>SWA-Swaythling road</v>
      </c>
      <c r="E23" s="208">
        <v>2139262</v>
      </c>
      <c r="F23" s="208" t="s">
        <v>17</v>
      </c>
      <c r="G23" s="210">
        <v>44930</v>
      </c>
      <c r="H23" s="210">
        <v>44958</v>
      </c>
      <c r="I23" s="208">
        <v>673.51666666672099</v>
      </c>
      <c r="J23" s="208">
        <v>32.481467917148656</v>
      </c>
      <c r="K23" s="208">
        <v>16.952749434837504</v>
      </c>
      <c r="L23" s="208">
        <v>1.59</v>
      </c>
      <c r="M23" s="208"/>
      <c r="N23" s="269">
        <f>INDEX(Table12[],MATCH(Table11[[#This Row],[Site ID]],Table12[[#Data],[Site ID]],0),MATCH(Table11[[#Headers],[Area]],Table12[#Headers],0))</f>
        <v>3</v>
      </c>
      <c r="O23" s="208"/>
    </row>
    <row r="24" spans="2:15">
      <c r="B24" s="209" t="s">
        <v>96</v>
      </c>
      <c r="C24" s="209" t="s">
        <v>26</v>
      </c>
      <c r="D24" s="209" t="str">
        <f>Table11[[#This Row],[Site ID]]&amp;"-"&amp;Table11[[#This Row],[Site Name]]</f>
        <v>AL-Allington Lane</v>
      </c>
      <c r="E24" s="209">
        <v>2139263</v>
      </c>
      <c r="F24" s="209" t="s">
        <v>17</v>
      </c>
      <c r="G24" s="211">
        <v>44930</v>
      </c>
      <c r="H24" s="211">
        <v>44958</v>
      </c>
      <c r="I24" s="209">
        <v>673.5</v>
      </c>
      <c r="J24" s="209">
        <v>29.193186340014847</v>
      </c>
      <c r="K24" s="209">
        <v>15.236527317335517</v>
      </c>
      <c r="L24" s="209">
        <v>1.429</v>
      </c>
      <c r="M24" s="209"/>
      <c r="N24" s="269">
        <f>INDEX(Table12[],MATCH(Table11[[#This Row],[Site ID]],Table12[[#Data],[Site ID]],0),MATCH(Table11[[#Headers],[Area]],Table12[#Headers],0))</f>
        <v>3</v>
      </c>
      <c r="O24" s="209"/>
    </row>
    <row r="25" spans="2:15">
      <c r="B25" s="208" t="s">
        <v>99</v>
      </c>
      <c r="C25" s="208" t="s">
        <v>102</v>
      </c>
      <c r="D25" s="208" t="str">
        <f>Table11[[#This Row],[Site ID]]&amp;"-"&amp;Table11[[#This Row],[Site Name]]</f>
        <v>JW-Jukes Walk</v>
      </c>
      <c r="E25" s="208">
        <v>2139264</v>
      </c>
      <c r="F25" s="208" t="s">
        <v>17</v>
      </c>
      <c r="G25" s="210">
        <v>44930</v>
      </c>
      <c r="H25" s="210">
        <v>44958</v>
      </c>
      <c r="I25" s="208">
        <v>673.53333333344199</v>
      </c>
      <c r="J25" s="208">
        <v>25.698538057998427</v>
      </c>
      <c r="K25" s="208">
        <v>13.412598151356173</v>
      </c>
      <c r="L25" s="208">
        <v>1.258</v>
      </c>
      <c r="M25" s="208"/>
      <c r="N25" s="269">
        <f>INDEX(Table12[],MATCH(Table11[[#This Row],[Site ID]],Table12[[#Data],[Site ID]],0),MATCH(Table11[[#Headers],[Area]],Table12[#Headers],0))</f>
        <v>3</v>
      </c>
      <c r="O25" s="208"/>
    </row>
    <row r="26" spans="2:15">
      <c r="B26" s="209" t="s">
        <v>101</v>
      </c>
      <c r="C26" s="209" t="s">
        <v>46</v>
      </c>
      <c r="D26" s="209" t="str">
        <f>Table11[[#This Row],[Site ID]]&amp;"-"&amp;Table11[[#This Row],[Site Name]]</f>
        <v>BOT-Botley Road</v>
      </c>
      <c r="E26" s="209">
        <v>2139265</v>
      </c>
      <c r="F26" s="209" t="s">
        <v>17</v>
      </c>
      <c r="G26" s="211">
        <v>44930</v>
      </c>
      <c r="H26" s="211">
        <v>44958</v>
      </c>
      <c r="I26" s="209">
        <v>673.54999999998836</v>
      </c>
      <c r="J26" s="209">
        <v>37.525473981145332</v>
      </c>
      <c r="K26" s="209">
        <v>19.585320449449547</v>
      </c>
      <c r="L26" s="209">
        <v>1.837</v>
      </c>
      <c r="M26" s="209"/>
      <c r="N26" s="269">
        <f>INDEX(Table12[],MATCH(Table11[[#This Row],[Site ID]],Table12[[#Data],[Site ID]],0),MATCH(Table11[[#Headers],[Area]],Table12[#Headers],0))</f>
        <v>4</v>
      </c>
      <c r="O26" s="209"/>
    </row>
    <row r="27" spans="2:15">
      <c r="B27" s="208" t="s">
        <v>104</v>
      </c>
      <c r="C27" s="208" t="s">
        <v>107</v>
      </c>
      <c r="D27" s="208" t="str">
        <f>Table11[[#This Row],[Site ID]]&amp;"-"&amp;Table11[[#This Row],[Site Name]]</f>
        <v>WYV-Wyvern School</v>
      </c>
      <c r="E27" s="208">
        <v>2139266</v>
      </c>
      <c r="F27" s="208" t="s">
        <v>17</v>
      </c>
      <c r="G27" s="210">
        <v>44930</v>
      </c>
      <c r="H27" s="210">
        <v>44958</v>
      </c>
      <c r="I27" s="208">
        <v>670.69999999995343</v>
      </c>
      <c r="J27" s="208">
        <v>31.530614283586502</v>
      </c>
      <c r="K27" s="208">
        <v>16.456479271182936</v>
      </c>
      <c r="L27" s="208">
        <v>1.5369999999999999</v>
      </c>
      <c r="M27" s="208"/>
      <c r="N27" s="269">
        <f>INDEX(Table12[],MATCH(Table11[[#This Row],[Site ID]],Table12[[#Data],[Site ID]],0),MATCH(Table11[[#Headers],[Area]],Table12[#Headers],0))</f>
        <v>4</v>
      </c>
      <c r="O27" s="209"/>
    </row>
    <row r="28" spans="2:15">
      <c r="B28" s="209" t="s">
        <v>106</v>
      </c>
      <c r="C28" s="209" t="s">
        <v>84</v>
      </c>
      <c r="D28" s="209" t="str">
        <f>Table11[[#This Row],[Site ID]]&amp;"-"&amp;Table11[[#This Row],[Site Name]]</f>
        <v>FORSL-Fair Oak Road/Sandy Lane</v>
      </c>
      <c r="E28" s="209">
        <v>2139267</v>
      </c>
      <c r="F28" s="209" t="s">
        <v>17</v>
      </c>
      <c r="G28" s="211">
        <v>44930</v>
      </c>
      <c r="H28" s="211">
        <v>44958</v>
      </c>
      <c r="I28" s="209">
        <v>670.73333333339542</v>
      </c>
      <c r="J28" s="209">
        <v>36.43174237153027</v>
      </c>
      <c r="K28" s="209">
        <v>19.014479317082603</v>
      </c>
      <c r="L28" s="209">
        <v>1.776</v>
      </c>
      <c r="M28" s="209"/>
      <c r="N28" s="269">
        <f>INDEX(Table12[],MATCH(Table11[[#This Row],[Site ID]],Table12[[#Data],[Site ID]],0),MATCH(Table11[[#Headers],[Area]],Table12[#Headers],0))</f>
        <v>4</v>
      </c>
      <c r="O28" s="209"/>
    </row>
    <row r="29" spans="2:15">
      <c r="B29" s="208" t="s">
        <v>109</v>
      </c>
      <c r="C29" s="208" t="s">
        <v>80</v>
      </c>
      <c r="D29" s="208" t="str">
        <f>Table11[[#This Row],[Site ID]]&amp;"-"&amp;Table11[[#This Row],[Site Name]]</f>
        <v>FOR-Fair Oak Road</v>
      </c>
      <c r="E29" s="208">
        <v>2139268</v>
      </c>
      <c r="F29" s="208" t="s">
        <v>17</v>
      </c>
      <c r="G29" s="210">
        <v>44930</v>
      </c>
      <c r="H29" s="210">
        <v>44958</v>
      </c>
      <c r="I29" s="208">
        <v>670.73333333339542</v>
      </c>
      <c r="J29" s="208">
        <v>23.528833614946635</v>
      </c>
      <c r="K29" s="208">
        <v>12.280184558949184</v>
      </c>
      <c r="L29" s="208">
        <v>1.147</v>
      </c>
      <c r="M29" s="208"/>
      <c r="N29" s="269">
        <f>INDEX(Table12[],MATCH(Table11[[#This Row],[Site ID]],Table12[[#Data],[Site ID]],0),MATCH(Table11[[#Headers],[Area]],Table12[#Headers],0))</f>
        <v>4</v>
      </c>
      <c r="O29" s="209"/>
    </row>
    <row r="30" spans="2:15">
      <c r="B30" s="209" t="s">
        <v>111</v>
      </c>
      <c r="C30" s="209" t="s">
        <v>49</v>
      </c>
      <c r="D30" s="209" t="str">
        <f>Table11[[#This Row],[Site ID]]&amp;"-"&amp;Table11[[#This Row],[Site Name]]</f>
        <v>BR-Bishopstoke Road</v>
      </c>
      <c r="E30" s="209">
        <v>2139269</v>
      </c>
      <c r="F30" s="209" t="s">
        <v>17</v>
      </c>
      <c r="G30" s="211">
        <v>44930</v>
      </c>
      <c r="H30" s="211">
        <v>44958</v>
      </c>
      <c r="I30" s="209">
        <v>670.68333333340706</v>
      </c>
      <c r="J30" s="209">
        <v>37.603807559450154</v>
      </c>
      <c r="K30" s="209">
        <v>19.626204362969808</v>
      </c>
      <c r="L30" s="209">
        <v>1.833</v>
      </c>
      <c r="M30" s="209"/>
      <c r="N30" s="269">
        <f>INDEX(Table12[],MATCH(Table11[[#This Row],[Site ID]],Table12[[#Data],[Site ID]],0),MATCH(Table11[[#Headers],[Area]],Table12[#Headers],0))</f>
        <v>5</v>
      </c>
      <c r="O30" s="209"/>
    </row>
    <row r="31" spans="2:15">
      <c r="B31" s="208" t="s">
        <v>113</v>
      </c>
      <c r="C31" s="208" t="s">
        <v>52</v>
      </c>
      <c r="D31" s="208" t="str">
        <f>Table11[[#This Row],[Site ID]]&amp;"-"&amp;Table11[[#This Row],[Site Name]]</f>
        <v>BR2-Bishopstoke Road 2</v>
      </c>
      <c r="E31" s="208">
        <v>2139270</v>
      </c>
      <c r="F31" s="208" t="s">
        <v>17</v>
      </c>
      <c r="G31" s="210">
        <v>44930</v>
      </c>
      <c r="H31" s="210">
        <v>44958</v>
      </c>
      <c r="I31" s="208">
        <v>670.71666666667443</v>
      </c>
      <c r="J31" s="208">
        <v>38.237868946151686</v>
      </c>
      <c r="K31" s="208">
        <v>19.957134105507144</v>
      </c>
      <c r="L31" s="208">
        <v>1.8640000000000001</v>
      </c>
      <c r="M31" s="208"/>
      <c r="N31" s="269">
        <f>INDEX(Table12[],MATCH(Table11[[#This Row],[Site ID]],Table12[[#Data],[Site ID]],0),MATCH(Table11[[#Headers],[Area]],Table12[#Headers],0))</f>
        <v>5</v>
      </c>
      <c r="O31" s="209"/>
    </row>
    <row r="32" spans="2:15">
      <c r="B32" s="209" t="s">
        <v>115</v>
      </c>
      <c r="C32" s="209" t="s">
        <v>118</v>
      </c>
      <c r="D32" s="209" t="str">
        <f>Table11[[#This Row],[Site ID]]&amp;"-"&amp;Table11[[#This Row],[Site Name]]</f>
        <v>TWY-Twyford Road</v>
      </c>
      <c r="E32" s="209">
        <v>2139271</v>
      </c>
      <c r="F32" s="209" t="s">
        <v>17</v>
      </c>
      <c r="G32" s="211">
        <v>44930</v>
      </c>
      <c r="H32" s="211">
        <v>44958</v>
      </c>
      <c r="I32" s="209">
        <v>670.71666666667443</v>
      </c>
      <c r="J32" s="209">
        <v>32.00164997639304</v>
      </c>
      <c r="K32" s="209">
        <v>16.702322534651902</v>
      </c>
      <c r="L32" s="209">
        <v>1.56</v>
      </c>
      <c r="M32" s="209"/>
      <c r="N32" s="269">
        <f>INDEX(Table12[],MATCH(Table11[[#This Row],[Site ID]],Table12[[#Data],[Site ID]],0),MATCH(Table11[[#Headers],[Area]],Table12[#Headers],0))</f>
        <v>5</v>
      </c>
      <c r="O32" s="209"/>
    </row>
    <row r="33" spans="2:15">
      <c r="B33" s="208" t="s">
        <v>117</v>
      </c>
      <c r="C33" s="208" t="s">
        <v>122</v>
      </c>
      <c r="D33" s="208" t="str">
        <f>Table11[[#This Row],[Site ID]]&amp;"-"&amp;Table11[[#This Row],[Site Name]]</f>
        <v>MS-Mill Street</v>
      </c>
      <c r="E33" s="208">
        <v>2139272</v>
      </c>
      <c r="F33" s="208" t="s">
        <v>17</v>
      </c>
      <c r="G33" s="210">
        <v>44930</v>
      </c>
      <c r="H33" s="210">
        <v>44958</v>
      </c>
      <c r="I33" s="208">
        <v>670.69999999995343</v>
      </c>
      <c r="J33" s="208">
        <v>34.09491277769731</v>
      </c>
      <c r="K33" s="208">
        <v>17.794839654330538</v>
      </c>
      <c r="L33" s="208">
        <v>1.6619999999999999</v>
      </c>
      <c r="M33" s="208"/>
      <c r="N33" s="269">
        <f>INDEX(Table12[],MATCH(Table11[[#This Row],[Site ID]],Table12[[#Data],[Site ID]],0),MATCH(Table11[[#Headers],[Area]],Table12[#Headers],0))</f>
        <v>5</v>
      </c>
      <c r="O33" s="209"/>
    </row>
    <row r="34" spans="2:15">
      <c r="B34" s="209" t="s">
        <v>121</v>
      </c>
      <c r="C34" s="209" t="s">
        <v>72</v>
      </c>
      <c r="D34" s="209" t="str">
        <f>Table11[[#This Row],[Site ID]]&amp;"-"&amp;Table11[[#This Row],[Site Name]]</f>
        <v>CR4-Campbell Road 4</v>
      </c>
      <c r="E34" s="209">
        <v>2139273</v>
      </c>
      <c r="F34" s="209" t="s">
        <v>17</v>
      </c>
      <c r="G34" s="211">
        <v>44930</v>
      </c>
      <c r="H34" s="211">
        <v>44958</v>
      </c>
      <c r="I34" s="209">
        <v>666.01666666672099</v>
      </c>
      <c r="J34" s="209">
        <v>32.888558344383092</v>
      </c>
      <c r="K34" s="209">
        <v>17.165218342579902</v>
      </c>
      <c r="L34" s="209">
        <v>1.5920000000000001</v>
      </c>
      <c r="M34" s="209"/>
      <c r="N34" s="269">
        <f>INDEX(Table12[],MATCH(Table11[[#This Row],[Site ID]],Table12[[#Data],[Site ID]],0),MATCH(Table11[[#Headers],[Area]],Table12[#Headers],0))</f>
        <v>5</v>
      </c>
      <c r="O34" s="209"/>
    </row>
    <row r="35" spans="2:15">
      <c r="B35" s="208" t="s">
        <v>129</v>
      </c>
      <c r="C35" s="208" t="s">
        <v>68</v>
      </c>
      <c r="D35" s="208" t="str">
        <f>Table11[[#This Row],[Site ID]]&amp;"-"&amp;Table11[[#This Row],[Site Name]]</f>
        <v>CR3-Campbell Road 3</v>
      </c>
      <c r="E35" s="208">
        <v>2139274</v>
      </c>
      <c r="F35" s="208" t="s">
        <v>17</v>
      </c>
      <c r="G35" s="210">
        <v>44930</v>
      </c>
      <c r="H35" s="210">
        <v>44958</v>
      </c>
      <c r="I35" s="208">
        <v>666.04999999998836</v>
      </c>
      <c r="J35" s="208">
        <v>23.343097365063088</v>
      </c>
      <c r="K35" s="208">
        <v>12.183244971327291</v>
      </c>
      <c r="L35" s="208">
        <v>1.1299999999999999</v>
      </c>
      <c r="M35" s="208"/>
      <c r="N35" s="269">
        <f>INDEX(Table12[],MATCH(Table11[[#This Row],[Site ID]],Table12[[#Data],[Site ID]],0),MATCH(Table11[[#Headers],[Area]],Table12[#Headers],0))</f>
        <v>5</v>
      </c>
      <c r="O35" s="209"/>
    </row>
    <row r="36" spans="2:15">
      <c r="B36" s="209" t="s">
        <v>125</v>
      </c>
      <c r="C36" s="209" t="s">
        <v>64</v>
      </c>
      <c r="D36" s="209" t="str">
        <f>Table11[[#This Row],[Site ID]]&amp;"-"&amp;Table11[[#This Row],[Site Name]]</f>
        <v>CR-Campbell Road</v>
      </c>
      <c r="E36" s="209">
        <v>2139275</v>
      </c>
      <c r="F36" s="209" t="s">
        <v>17</v>
      </c>
      <c r="G36" s="211">
        <v>44930</v>
      </c>
      <c r="H36" s="211">
        <v>44958</v>
      </c>
      <c r="I36" s="209">
        <v>666.04999999998836</v>
      </c>
      <c r="J36" s="209">
        <v>44.455173035058209</v>
      </c>
      <c r="K36" s="209">
        <v>23.2020736091118</v>
      </c>
      <c r="L36" s="209">
        <v>2.1520000000000001</v>
      </c>
      <c r="M36" s="209"/>
      <c r="N36" s="270">
        <f>INDEX(Table12[],MATCH(Table11[[#This Row],[Site ID]],Table12[[#Data],[Site ID]],0),MATCH(Table11[[#Headers],[Area]],Table12[#Headers],0))</f>
        <v>5</v>
      </c>
      <c r="O36" s="209"/>
    </row>
    <row r="37" spans="2:15">
      <c r="B37" s="208" t="s">
        <v>128</v>
      </c>
      <c r="C37" s="208" t="s">
        <v>135</v>
      </c>
      <c r="D37" s="208" t="str">
        <f>Table11[[#This Row],[Site ID]]&amp;"-"&amp;Table11[[#This Row],[Site Name]]</f>
        <v>SRAN(A)-Southampton Road Analyser (A)</v>
      </c>
      <c r="E37" s="208">
        <v>2139276</v>
      </c>
      <c r="F37" s="208" t="s">
        <v>17</v>
      </c>
      <c r="G37" s="210">
        <v>44930</v>
      </c>
      <c r="H37" s="210">
        <v>44958</v>
      </c>
      <c r="I37" s="208">
        <v>670.56666666653473</v>
      </c>
      <c r="J37" s="208">
        <v>35.53798478899143</v>
      </c>
      <c r="K37" s="208">
        <v>18.548008762521626</v>
      </c>
      <c r="L37" s="208">
        <v>1.732</v>
      </c>
      <c r="M37" s="208"/>
      <c r="N37" s="269">
        <f>INDEX(Table12[],MATCH(Table11[[#This Row],[Site ID]],Table12[[#Data],[Site ID]],0),MATCH(Table11[[#Headers],[Area]],Table12[#Headers],0))</f>
        <v>5</v>
      </c>
      <c r="O37" s="209"/>
    </row>
    <row r="38" spans="2:15">
      <c r="B38" s="209" t="s">
        <v>131</v>
      </c>
      <c r="C38" s="209" t="s">
        <v>138</v>
      </c>
      <c r="D38" s="209" t="str">
        <f>Table11[[#This Row],[Site ID]]&amp;"-"&amp;Table11[[#This Row],[Site Name]]</f>
        <v>SRAN(B)-Southampton Road Analyser (B)</v>
      </c>
      <c r="E38" s="209">
        <v>2139277</v>
      </c>
      <c r="F38" s="209" t="s">
        <v>17</v>
      </c>
      <c r="G38" s="211">
        <v>44930</v>
      </c>
      <c r="H38" s="211">
        <v>44958</v>
      </c>
      <c r="I38" s="209">
        <v>670.51666666672099</v>
      </c>
      <c r="J38" s="209">
        <v>36.094674753296765</v>
      </c>
      <c r="K38" s="209">
        <v>18.838556760593303</v>
      </c>
      <c r="L38" s="209">
        <v>1.7589999999999999</v>
      </c>
      <c r="M38" s="209"/>
      <c r="N38" s="270">
        <f>INDEX(Table12[],MATCH(Table11[[#This Row],[Site ID]],Table12[[#Data],[Site ID]],0),MATCH(Table11[[#Headers],[Area]],Table12[#Headers],0))</f>
        <v>5</v>
      </c>
      <c r="O38" s="209"/>
    </row>
    <row r="39" spans="2:15">
      <c r="B39" s="208" t="s">
        <v>134</v>
      </c>
      <c r="C39" s="208" t="s">
        <v>141</v>
      </c>
      <c r="D39" s="208" t="str">
        <f>Table11[[#This Row],[Site ID]]&amp;"-"&amp;Table11[[#This Row],[Site Name]]</f>
        <v>SRAN(C)-Southampton Road Analyser (C)</v>
      </c>
      <c r="E39" s="208">
        <v>2139278</v>
      </c>
      <c r="F39" s="208" t="s">
        <v>17</v>
      </c>
      <c r="G39" s="210">
        <v>44930</v>
      </c>
      <c r="H39" s="210">
        <v>44958</v>
      </c>
      <c r="I39" s="208">
        <v>670.51666666672099</v>
      </c>
      <c r="J39" s="208">
        <v>37.346394571347425</v>
      </c>
      <c r="K39" s="208">
        <v>19.49185520425231</v>
      </c>
      <c r="L39" s="208">
        <v>1.82</v>
      </c>
      <c r="M39" s="208"/>
      <c r="N39" s="269">
        <f>INDEX(Table12[],MATCH(Table11[[#This Row],[Site ID]],Table12[[#Data],[Site ID]],0),MATCH(Table11[[#Headers],[Area]],Table12[#Headers],0))</f>
        <v>5</v>
      </c>
      <c r="O39" s="209"/>
    </row>
    <row r="40" spans="2:15">
      <c r="B40" s="209" t="s">
        <v>137</v>
      </c>
      <c r="C40" s="209" t="s">
        <v>56</v>
      </c>
      <c r="D40" s="209" t="str">
        <f>Table11[[#This Row],[Site ID]]&amp;"-"&amp;Table11[[#This Row],[Site Name]]</f>
        <v>CA-Chestnut Avenue</v>
      </c>
      <c r="E40" s="209">
        <v>2139279</v>
      </c>
      <c r="F40" s="209" t="s">
        <v>17</v>
      </c>
      <c r="G40" s="211">
        <v>44930</v>
      </c>
      <c r="H40" s="211">
        <v>44958</v>
      </c>
      <c r="I40" s="209">
        <v>670.79999999993015</v>
      </c>
      <c r="J40" s="209">
        <v>29.085065593324433</v>
      </c>
      <c r="K40" s="209">
        <v>15.180096864991876</v>
      </c>
      <c r="L40" s="209">
        <v>1.4179999999999999</v>
      </c>
      <c r="M40" s="209"/>
      <c r="N40" s="270">
        <f>INDEX(Table12[],MATCH(Table11[[#This Row],[Site ID]],Table12[[#Data],[Site ID]],0),MATCH(Table11[[#Headers],[Area]],Table12[#Headers],0))</f>
        <v>5</v>
      </c>
      <c r="O40" s="209"/>
    </row>
    <row r="41" spans="2:15">
      <c r="B41" s="208" t="s">
        <v>148</v>
      </c>
      <c r="C41" s="208" t="s">
        <v>149</v>
      </c>
      <c r="D41" s="208" t="str">
        <f>Table11[[#This Row],[Site ID]]&amp;"-"&amp;Table11[[#This Row],[Site Name]]</f>
        <v>SR1-Southampton Road 1</v>
      </c>
      <c r="E41" s="208">
        <v>2139280</v>
      </c>
      <c r="F41" s="208" t="s">
        <v>17</v>
      </c>
      <c r="G41" s="210">
        <v>44930</v>
      </c>
      <c r="H41" s="210">
        <v>44958</v>
      </c>
      <c r="I41" s="208">
        <v>670.75000000011642</v>
      </c>
      <c r="J41" s="208">
        <v>48.697526649264752</v>
      </c>
      <c r="K41" s="208">
        <v>25.41624564157868</v>
      </c>
      <c r="L41" s="208">
        <v>2.3740000000000001</v>
      </c>
      <c r="M41" s="208"/>
      <c r="N41" s="269">
        <f>INDEX(Table12[],MATCH(Table11[[#This Row],[Site ID]],Table12[[#Data],[Site ID]],0),MATCH(Table11[[#Headers],[Area]],Table12[#Headers],0))</f>
        <v>5</v>
      </c>
      <c r="O41" s="209"/>
    </row>
    <row r="42" spans="2:15">
      <c r="B42" s="209" t="s">
        <v>140</v>
      </c>
      <c r="C42" s="209" t="s">
        <v>152</v>
      </c>
      <c r="D42" s="209" t="str">
        <f>Table11[[#This Row],[Site ID]]&amp;"-"&amp;Table11[[#This Row],[Site Name]]</f>
        <v>SR2-Southampton Road 2</v>
      </c>
      <c r="E42" s="209">
        <v>2139281</v>
      </c>
      <c r="F42" s="209" t="s">
        <v>17</v>
      </c>
      <c r="G42" s="211">
        <v>44930</v>
      </c>
      <c r="H42" s="211">
        <v>44958</v>
      </c>
      <c r="I42" s="209">
        <v>670.43333333329065</v>
      </c>
      <c r="J42" s="209">
        <v>44.698108685927373</v>
      </c>
      <c r="K42" s="209">
        <v>23.328866746308652</v>
      </c>
      <c r="L42" s="209">
        <v>2.1779999999999999</v>
      </c>
      <c r="M42" s="209"/>
      <c r="N42" s="270">
        <f>INDEX(Table12[],MATCH(Table11[[#This Row],[Site ID]],Table12[[#Data],[Site ID]],0),MATCH(Table11[[#Headers],[Area]],Table12[#Headers],0))</f>
        <v>5</v>
      </c>
      <c r="O42" s="209"/>
    </row>
    <row r="43" spans="2:15">
      <c r="B43" s="208" t="s">
        <v>144</v>
      </c>
      <c r="C43" s="208" t="s">
        <v>156</v>
      </c>
      <c r="D43" s="208" t="str">
        <f>Table11[[#This Row],[Site ID]]&amp;"-"&amp;Table11[[#This Row],[Site Name]]</f>
        <v>TP(A)-The Point (A)</v>
      </c>
      <c r="E43" s="208">
        <v>2139282</v>
      </c>
      <c r="F43" s="208" t="s">
        <v>17</v>
      </c>
      <c r="G43" s="210">
        <v>44930</v>
      </c>
      <c r="H43" s="210">
        <v>44958</v>
      </c>
      <c r="I43" s="208">
        <v>670.61666666652309</v>
      </c>
      <c r="J43" s="208">
        <v>26.548916668743413</v>
      </c>
      <c r="K43" s="208">
        <v>13.856428323978816</v>
      </c>
      <c r="L43" s="208">
        <v>1.294</v>
      </c>
      <c r="M43" s="208"/>
      <c r="N43" s="269">
        <f>INDEX(Table12[],MATCH(Table11[[#This Row],[Site ID]],Table12[[#Data],[Site ID]],0),MATCH(Table11[[#Headers],[Area]],Table12[#Headers],0))</f>
        <v>6</v>
      </c>
      <c r="O43" s="209"/>
    </row>
    <row r="44" spans="2:15">
      <c r="B44" s="209" t="s">
        <v>147</v>
      </c>
      <c r="C44" s="209" t="s">
        <v>159</v>
      </c>
      <c r="D44" s="209" t="str">
        <f>Table11[[#This Row],[Site ID]]&amp;"-"&amp;Table11[[#This Row],[Site Name]]</f>
        <v>TP(B)-The Point (B)</v>
      </c>
      <c r="E44" s="209">
        <v>2139283</v>
      </c>
      <c r="F44" s="209" t="s">
        <v>17</v>
      </c>
      <c r="G44" s="211">
        <v>44930</v>
      </c>
      <c r="H44" s="211">
        <v>44958</v>
      </c>
      <c r="I44" s="209">
        <v>670.61666666669771</v>
      </c>
      <c r="J44" s="209">
        <v>26.672018291620905</v>
      </c>
      <c r="K44" s="209">
        <v>13.920677605230118</v>
      </c>
      <c r="L44" s="209">
        <v>1.3</v>
      </c>
      <c r="M44" s="209"/>
      <c r="N44" s="270">
        <f>INDEX(Table12[],MATCH(Table11[[#This Row],[Site ID]],Table12[[#Data],[Site ID]],0),MATCH(Table11[[#Headers],[Area]],Table12[#Headers],0))</f>
        <v>6</v>
      </c>
      <c r="O44" s="209"/>
    </row>
    <row r="45" spans="2:15">
      <c r="B45" s="208" t="s">
        <v>151</v>
      </c>
      <c r="C45" s="208" t="s">
        <v>162</v>
      </c>
      <c r="D45" s="208" t="str">
        <f>Table11[[#This Row],[Site ID]]&amp;"-"&amp;Table11[[#This Row],[Site Name]]</f>
        <v>TP(C)-The Point (C)</v>
      </c>
      <c r="E45" s="208">
        <v>2139284</v>
      </c>
      <c r="F45" s="208" t="s">
        <v>17</v>
      </c>
      <c r="G45" s="210">
        <v>44930</v>
      </c>
      <c r="H45" s="210">
        <v>44958</v>
      </c>
      <c r="I45" s="208">
        <v>670.61666666669771</v>
      </c>
      <c r="J45" s="208">
        <v>25.174281879860654</v>
      </c>
      <c r="K45" s="208">
        <v>13.138978016628734</v>
      </c>
      <c r="L45" s="208">
        <v>1.2270000000000001</v>
      </c>
      <c r="M45" s="208"/>
      <c r="N45" s="269">
        <f>INDEX(Table12[],MATCH(Table11[[#This Row],[Site ID]],Table12[[#Data],[Site ID]],0),MATCH(Table11[[#Headers],[Area]],Table12[#Headers],0))</f>
        <v>6</v>
      </c>
      <c r="O45" s="209"/>
    </row>
    <row r="46" spans="2:15">
      <c r="B46" s="209" t="s">
        <v>165</v>
      </c>
      <c r="C46" s="209" t="s">
        <v>124</v>
      </c>
      <c r="D46" s="209" t="str">
        <f>Table11[[#This Row],[Site ID]]&amp;"-"&amp;Table11[[#This Row],[Site Name]]</f>
        <v>LRPR-leigh road/Pluto Road</v>
      </c>
      <c r="E46" s="209">
        <v>2139285</v>
      </c>
      <c r="F46" s="209" t="s">
        <v>17</v>
      </c>
      <c r="G46" s="211">
        <v>44930</v>
      </c>
      <c r="H46" s="211">
        <v>44958</v>
      </c>
      <c r="I46" s="209">
        <v>670.59999999997672</v>
      </c>
      <c r="J46" s="209">
        <v>31.555833581868082</v>
      </c>
      <c r="K46" s="209">
        <v>16.469641744190024</v>
      </c>
      <c r="L46" s="209">
        <v>1.538</v>
      </c>
      <c r="M46" s="209"/>
      <c r="N46" s="270">
        <f>INDEX(Table12[],MATCH(Table11[[#This Row],[Site ID]],Table12[[#Data],[Site ID]],0),MATCH(Table11[[#Headers],[Area]],Table12[#Headers],0))</f>
        <v>6</v>
      </c>
      <c r="O46" s="209"/>
    </row>
    <row r="47" spans="2:15">
      <c r="B47" s="208" t="s">
        <v>158</v>
      </c>
      <c r="C47" s="208" t="s">
        <v>143</v>
      </c>
      <c r="D47" s="208" t="str">
        <f>Table11[[#This Row],[Site ID]]&amp;"-"&amp;Table11[[#This Row],[Site Name]]</f>
        <v>OX-Oxburgh Close</v>
      </c>
      <c r="E47" s="208">
        <v>2139286</v>
      </c>
      <c r="F47" s="208" t="s">
        <v>17</v>
      </c>
      <c r="G47" s="210">
        <v>44930</v>
      </c>
      <c r="H47" s="210">
        <v>44958</v>
      </c>
      <c r="I47" s="208">
        <v>670.58333333325572</v>
      </c>
      <c r="J47" s="208">
        <v>21.071941841682566</v>
      </c>
      <c r="K47" s="208">
        <v>10.997881963299879</v>
      </c>
      <c r="L47" s="208">
        <v>1.0269999999999999</v>
      </c>
      <c r="M47" s="208"/>
      <c r="N47" s="269">
        <f>INDEX(Table12[],MATCH(Table11[[#This Row],[Site ID]],Table12[[#Data],[Site ID]],0),MATCH(Table11[[#Headers],[Area]],Table12[#Headers],0))</f>
        <v>6</v>
      </c>
      <c r="O47" s="209"/>
    </row>
    <row r="48" spans="2:15">
      <c r="B48" s="209" t="s">
        <v>161</v>
      </c>
      <c r="C48" s="209" t="s">
        <v>95</v>
      </c>
      <c r="D48" s="209" t="str">
        <f>Table11[[#This Row],[Site ID]]&amp;"-"&amp;Table11[[#This Row],[Site Name]]</f>
        <v>HG-Hadleigh Gardens</v>
      </c>
      <c r="E48" s="209">
        <v>2139287</v>
      </c>
      <c r="F48" s="209" t="s">
        <v>17</v>
      </c>
      <c r="G48" s="211">
        <v>44930</v>
      </c>
      <c r="H48" s="211">
        <v>44958</v>
      </c>
      <c r="I48" s="209">
        <v>670.54999999998836</v>
      </c>
      <c r="J48" s="209">
        <v>22.201533069868407</v>
      </c>
      <c r="K48" s="209">
        <v>11.587438971747604</v>
      </c>
      <c r="L48" s="209">
        <v>1.0820000000000001</v>
      </c>
      <c r="M48" s="209"/>
      <c r="N48" s="270">
        <f>INDEX(Table12[],MATCH(Table11[[#This Row],[Site ID]],Table12[[#Data],[Site ID]],0),MATCH(Table11[[#Headers],[Area]],Table12[#Headers],0))</f>
        <v>6</v>
      </c>
      <c r="O48" s="209"/>
    </row>
    <row r="49" spans="2:15">
      <c r="B49" s="208" t="s">
        <v>164</v>
      </c>
      <c r="C49" s="208" t="s">
        <v>175</v>
      </c>
      <c r="D49" s="208" t="str">
        <f>Table11[[#This Row],[Site ID]]&amp;"-"&amp;Table11[[#This Row],[Site Name]]</f>
        <v>WA-Woodside Avenue</v>
      </c>
      <c r="E49" s="208">
        <v>2139288</v>
      </c>
      <c r="F49" s="208" t="s">
        <v>17</v>
      </c>
      <c r="G49" s="210">
        <v>44930</v>
      </c>
      <c r="H49" s="210">
        <v>44958</v>
      </c>
      <c r="I49" s="208">
        <v>670.54999999998836</v>
      </c>
      <c r="J49" s="208">
        <v>39.211764969055935</v>
      </c>
      <c r="K49" s="208">
        <v>20.465430568400802</v>
      </c>
      <c r="L49" s="208">
        <v>1.911</v>
      </c>
      <c r="M49" s="208"/>
      <c r="N49" s="269">
        <f>INDEX(Table12[],MATCH(Table11[[#This Row],[Site ID]],Table12[[#Data],[Site ID]],0),MATCH(Table11[[#Headers],[Area]],Table12[#Headers],0))</f>
        <v>6</v>
      </c>
      <c r="O49" s="209"/>
    </row>
    <row r="50" spans="2:15">
      <c r="B50" s="209" t="s">
        <v>168</v>
      </c>
      <c r="C50" s="209" t="s">
        <v>42</v>
      </c>
      <c r="D50" s="209" t="str">
        <f>Table11[[#This Row],[Site ID]]&amp;"-"&amp;Table11[[#This Row],[Site Name]]</f>
        <v>BEL-Belmont Road</v>
      </c>
      <c r="E50" s="209">
        <v>2139289</v>
      </c>
      <c r="F50" s="209" t="s">
        <v>17</v>
      </c>
      <c r="G50" s="211">
        <v>44930</v>
      </c>
      <c r="H50" s="211">
        <v>44958</v>
      </c>
      <c r="I50" s="209">
        <v>670.56666666670935</v>
      </c>
      <c r="J50" s="209">
        <v>23.267941541977937</v>
      </c>
      <c r="K50" s="209">
        <v>12.144019593934205</v>
      </c>
      <c r="L50" s="209">
        <v>1.1339999999999999</v>
      </c>
      <c r="M50" s="209"/>
      <c r="N50" s="270">
        <f>INDEX(Table12[],MATCH(Table11[[#This Row],[Site ID]],Table12[[#Data],[Site ID]],0),MATCH(Table11[[#Headers],[Area]],Table12[#Headers],0))</f>
        <v>6</v>
      </c>
      <c r="O50" s="209"/>
    </row>
    <row r="51" spans="2:15">
      <c r="B51" s="208" t="s">
        <v>171</v>
      </c>
      <c r="C51" s="208" t="s">
        <v>120</v>
      </c>
      <c r="D51" s="208" t="str">
        <f>Table11[[#This Row],[Site ID]]&amp;"-"&amp;Table11[[#This Row],[Site Name]]</f>
        <v>LR13-Leigh Road/J13</v>
      </c>
      <c r="E51" s="208">
        <v>2139290</v>
      </c>
      <c r="F51" s="208" t="s">
        <v>17</v>
      </c>
      <c r="G51" s="210">
        <v>44930</v>
      </c>
      <c r="H51" s="210">
        <v>44958</v>
      </c>
      <c r="I51" s="208">
        <v>670.59999999997672</v>
      </c>
      <c r="J51" s="208">
        <v>36.603125559201985</v>
      </c>
      <c r="K51" s="208">
        <v>19.103927744886214</v>
      </c>
      <c r="L51" s="208">
        <v>1.784</v>
      </c>
      <c r="M51" s="208"/>
      <c r="N51" s="269">
        <f>INDEX(Table12[],MATCH(Table11[[#This Row],[Site ID]],Table12[[#Data],[Site ID]],0),MATCH(Table11[[#Headers],[Area]],Table12[#Headers],0))</f>
        <v>6</v>
      </c>
      <c r="O51" s="209"/>
    </row>
    <row r="52" spans="2:15">
      <c r="B52" s="209" t="s">
        <v>174</v>
      </c>
      <c r="C52" s="209" t="s">
        <v>167</v>
      </c>
      <c r="D52" s="209" t="str">
        <f>Table11[[#This Row],[Site ID]]&amp;"-"&amp;Table11[[#This Row],[Site Name]]</f>
        <v>SC(A)-Steele Close (A)</v>
      </c>
      <c r="E52" s="209">
        <v>2139291</v>
      </c>
      <c r="F52" s="209" t="s">
        <v>17</v>
      </c>
      <c r="G52" s="211">
        <v>44930</v>
      </c>
      <c r="H52" s="211">
        <v>44958</v>
      </c>
      <c r="I52" s="209">
        <v>670.58333333343035</v>
      </c>
      <c r="J52" s="209">
        <v>22.26198334782827</v>
      </c>
      <c r="K52" s="209">
        <v>11.618989221204734</v>
      </c>
      <c r="L52" s="209">
        <v>1.085</v>
      </c>
      <c r="M52" s="209"/>
      <c r="N52" s="270">
        <f>INDEX(Table12[],MATCH(Table11[[#This Row],[Site ID]],Table12[[#Data],[Site ID]],0),MATCH(Table11[[#Headers],[Area]],Table12[#Headers],0))</f>
        <v>6</v>
      </c>
      <c r="O52" s="209"/>
    </row>
    <row r="53" spans="2:15">
      <c r="B53" s="208" t="s">
        <v>177</v>
      </c>
      <c r="C53" s="208" t="s">
        <v>170</v>
      </c>
      <c r="D53" s="208" t="str">
        <f>Table11[[#This Row],[Site ID]]&amp;"-"&amp;Table11[[#This Row],[Site Name]]</f>
        <v>SC(B)-Steele Close (B)</v>
      </c>
      <c r="E53" s="208">
        <v>2139292</v>
      </c>
      <c r="F53" s="208" t="s">
        <v>17</v>
      </c>
      <c r="G53" s="210">
        <v>44930</v>
      </c>
      <c r="H53" s="210">
        <v>44958</v>
      </c>
      <c r="I53" s="208">
        <v>670.58333333343035</v>
      </c>
      <c r="J53" s="208">
        <v>20.969352056664047</v>
      </c>
      <c r="K53" s="208">
        <v>10.94433823416704</v>
      </c>
      <c r="L53" s="208">
        <v>1.022</v>
      </c>
      <c r="M53" s="208"/>
      <c r="N53" s="269">
        <f>INDEX(Table12[],MATCH(Table11[[#This Row],[Site ID]],Table12[[#Data],[Site ID]],0),MATCH(Table11[[#Headers],[Area]],Table12[#Headers],0))</f>
        <v>6</v>
      </c>
      <c r="O53" s="209"/>
    </row>
    <row r="54" spans="2:15">
      <c r="B54" s="209" t="s">
        <v>179</v>
      </c>
      <c r="C54" s="209" t="s">
        <v>173</v>
      </c>
      <c r="D54" s="209" t="str">
        <f>Table11[[#This Row],[Site ID]]&amp;"-"&amp;Table11[[#This Row],[Site Name]]</f>
        <v>SC(C)-Steele Close (C)</v>
      </c>
      <c r="E54" s="209">
        <v>2139293</v>
      </c>
      <c r="F54" s="209" t="s">
        <v>17</v>
      </c>
      <c r="G54" s="211">
        <v>44930</v>
      </c>
      <c r="H54" s="211">
        <v>44958</v>
      </c>
      <c r="I54" s="209">
        <v>670.58333333325572</v>
      </c>
      <c r="J54" s="209">
        <v>21.728516465766152</v>
      </c>
      <c r="K54" s="209">
        <v>11.340561829731813</v>
      </c>
      <c r="L54" s="209">
        <v>1.0589999999999999</v>
      </c>
      <c r="M54" s="209"/>
      <c r="N54" s="270">
        <f>INDEX(Table12[],MATCH(Table11[[#This Row],[Site ID]],Table12[[#Data],[Site ID]],0),MATCH(Table11[[#Headers],[Area]],Table12[#Headers],0))</f>
        <v>6</v>
      </c>
      <c r="O54" s="209"/>
    </row>
    <row r="55" spans="2:15">
      <c r="B55" s="208" t="s">
        <v>182</v>
      </c>
      <c r="C55" s="208" t="s">
        <v>127</v>
      </c>
      <c r="D55" s="208" t="str">
        <f>Table11[[#This Row],[Site ID]]&amp;"-"&amp;Table11[[#This Row],[Site Name]]</f>
        <v>MC-Medina Close</v>
      </c>
      <c r="E55" s="208">
        <v>2139294</v>
      </c>
      <c r="F55" s="208" t="s">
        <v>17</v>
      </c>
      <c r="G55" s="210">
        <v>44930</v>
      </c>
      <c r="H55" s="210">
        <v>44958</v>
      </c>
      <c r="I55" s="208">
        <v>670.54999999998836</v>
      </c>
      <c r="J55" s="208">
        <v>21.442330922377522</v>
      </c>
      <c r="K55" s="208">
        <v>11.191195679737747</v>
      </c>
      <c r="L55" s="208">
        <v>1.0449999999999999</v>
      </c>
      <c r="M55" s="208"/>
      <c r="N55" s="269">
        <f>INDEX(Table12[],MATCH(Table11[[#This Row],[Site ID]],Table12[[#Data],[Site ID]],0),MATCH(Table11[[#Headers],[Area]],Table12[#Headers],0))</f>
        <v>6</v>
      </c>
      <c r="O55" s="209"/>
    </row>
    <row r="56" spans="2:15">
      <c r="B56" s="209" t="s">
        <v>184</v>
      </c>
      <c r="C56" s="209" t="s">
        <v>154</v>
      </c>
      <c r="D56" s="209" t="str">
        <f>Table11[[#This Row],[Site ID]]&amp;"-"&amp;Table11[[#This Row],[Site Name]]</f>
        <v>PC(A)-Porteous Crescent (A)</v>
      </c>
      <c r="E56" s="209">
        <v>2139295</v>
      </c>
      <c r="F56" s="209" t="s">
        <v>17</v>
      </c>
      <c r="G56" s="211">
        <v>44930</v>
      </c>
      <c r="H56" s="211">
        <v>44958</v>
      </c>
      <c r="I56" s="209">
        <v>670.53333333326736</v>
      </c>
      <c r="J56" s="209">
        <v>21.914812089880861</v>
      </c>
      <c r="K56" s="209">
        <v>11.437793366326128</v>
      </c>
      <c r="L56" s="209">
        <v>1.0680000000000001</v>
      </c>
      <c r="M56" s="209"/>
      <c r="N56" s="270">
        <f>INDEX(Table12[],MATCH(Table11[[#This Row],[Site ID]],Table12[[#Data],[Site ID]],0),MATCH(Table11[[#Headers],[Area]],Table12[#Headers],0))</f>
        <v>6</v>
      </c>
      <c r="O56" s="209"/>
    </row>
    <row r="57" spans="2:15">
      <c r="B57" s="208" t="s">
        <v>186</v>
      </c>
      <c r="C57" s="208" t="s">
        <v>133</v>
      </c>
      <c r="D57" s="208" t="str">
        <f>Table11[[#This Row],[Site ID]]&amp;"-"&amp;Table11[[#This Row],[Site Name]]</f>
        <v>NH-Nuffield Hospital</v>
      </c>
      <c r="E57" s="208">
        <v>2139296</v>
      </c>
      <c r="F57" s="208" t="s">
        <v>17</v>
      </c>
      <c r="G57" s="210">
        <v>44930</v>
      </c>
      <c r="H57" s="210">
        <v>44958</v>
      </c>
      <c r="I57" s="208">
        <v>670.54999999998836</v>
      </c>
      <c r="J57" s="208">
        <v>21.791153530684145</v>
      </c>
      <c r="K57" s="208">
        <v>11.373253408499032</v>
      </c>
      <c r="L57" s="208">
        <v>1.0620000000000001</v>
      </c>
      <c r="M57" s="208"/>
      <c r="N57" s="269">
        <f>INDEX(Table12[],MATCH(Table11[[#This Row],[Site ID]],Table12[[#Data],[Site ID]],0),MATCH(Table11[[#Headers],[Area]],Table12[#Headers],0))</f>
        <v>7</v>
      </c>
      <c r="O57" s="209"/>
    </row>
    <row r="58" spans="2:15">
      <c r="B58" s="209" t="s">
        <v>189</v>
      </c>
      <c r="C58" s="209" t="s">
        <v>30</v>
      </c>
      <c r="D58" s="209" t="str">
        <f>Table11[[#This Row],[Site ID]]&amp;"-"&amp;Table11[[#This Row],[Site Name]]</f>
        <v>AR-Ashdown Road</v>
      </c>
      <c r="E58" s="209">
        <v>2139297</v>
      </c>
      <c r="F58" s="209" t="s">
        <v>17</v>
      </c>
      <c r="G58" s="211">
        <v>44930</v>
      </c>
      <c r="H58" s="211">
        <v>44958</v>
      </c>
      <c r="I58" s="209">
        <v>670.56666666653473</v>
      </c>
      <c r="J58" s="209">
        <v>12.270043247007434</v>
      </c>
      <c r="K58" s="209">
        <v>6.403989168584256</v>
      </c>
      <c r="L58" s="209">
        <v>0.59799999999999998</v>
      </c>
      <c r="M58" s="209"/>
      <c r="N58" s="270">
        <f>INDEX(Table12[],MATCH(Table11[[#This Row],[Site ID]],Table12[[#Data],[Site ID]],0),MATCH(Table11[[#Headers],[Area]],Table12[#Headers],0))</f>
        <v>7</v>
      </c>
      <c r="O58" s="209"/>
    </row>
    <row r="59" spans="2:15">
      <c r="B59" s="208" t="s">
        <v>191</v>
      </c>
      <c r="C59" s="208" t="s">
        <v>60</v>
      </c>
      <c r="D59" s="208" t="str">
        <f>Table11[[#This Row],[Site ID]]&amp;"-"&amp;Table11[[#This Row],[Site Name]]</f>
        <v>CC-Chestnut Close</v>
      </c>
      <c r="E59" s="208">
        <v>2139298</v>
      </c>
      <c r="F59" s="208" t="s">
        <v>17</v>
      </c>
      <c r="G59" s="210">
        <v>44930</v>
      </c>
      <c r="H59" s="210">
        <v>44958</v>
      </c>
      <c r="I59" s="208">
        <v>670.56666666670935</v>
      </c>
      <c r="J59" s="208">
        <v>28.623261420687147</v>
      </c>
      <c r="K59" s="208">
        <v>14.939071722696841</v>
      </c>
      <c r="L59" s="208">
        <v>1.395</v>
      </c>
      <c r="M59" s="208"/>
      <c r="N59" s="269">
        <f>INDEX(Table12[],MATCH(Table11[[#This Row],[Site ID]],Table12[[#Data],[Site ID]],0),MATCH(Table11[[#Headers],[Area]],Table12[#Headers],0))</f>
        <v>8</v>
      </c>
      <c r="O59" s="209"/>
    </row>
    <row r="60" spans="2:15">
      <c r="B60" s="209" t="s">
        <v>193</v>
      </c>
      <c r="C60" s="209" t="s">
        <v>188</v>
      </c>
      <c r="D60" s="209" t="str">
        <f>Table11[[#This Row],[Site ID]]&amp;"-"&amp;Table11[[#This Row],[Site Name]]</f>
        <v>SSQ-Sparrow Square</v>
      </c>
      <c r="E60" s="209">
        <v>2139299</v>
      </c>
      <c r="F60" s="209" t="s">
        <v>17</v>
      </c>
      <c r="G60" s="211">
        <v>44930</v>
      </c>
      <c r="H60" s="211">
        <v>44958</v>
      </c>
      <c r="I60" s="209">
        <v>670.56666666653473</v>
      </c>
      <c r="J60" s="209">
        <v>30.67510811751859</v>
      </c>
      <c r="K60" s="209">
        <v>16.009972921460644</v>
      </c>
      <c r="L60" s="209">
        <v>1.4950000000000001</v>
      </c>
      <c r="M60" s="209"/>
      <c r="N60" s="270">
        <f>INDEX(Table12[],MATCH(Table11[[#This Row],[Site ID]],Table12[[#Data],[Site ID]],0),MATCH(Table11[[#Headers],[Area]],Table12[#Headers],0))</f>
        <v>8</v>
      </c>
      <c r="O60" s="209"/>
    </row>
    <row r="61" spans="2:15">
      <c r="B61" s="208" t="s">
        <v>195</v>
      </c>
      <c r="C61" s="208" t="s">
        <v>76</v>
      </c>
      <c r="D61" s="208" t="str">
        <f>Table11[[#This Row],[Site ID]]&amp;"-"&amp;Table11[[#This Row],[Site Name]]</f>
        <v>DD (A)-Dove Dale</v>
      </c>
      <c r="E61" s="208">
        <v>2139300</v>
      </c>
      <c r="F61" s="208" t="s">
        <v>17</v>
      </c>
      <c r="G61" s="210">
        <v>44930</v>
      </c>
      <c r="H61" s="210">
        <v>44958</v>
      </c>
      <c r="I61" s="208">
        <v>670.58333333325572</v>
      </c>
      <c r="J61" s="208">
        <v>28.314780663604616</v>
      </c>
      <c r="K61" s="208">
        <v>14.778069239877148</v>
      </c>
      <c r="L61" s="208">
        <v>1.38</v>
      </c>
      <c r="M61" s="208"/>
      <c r="N61" s="269">
        <f>INDEX(Table12[],MATCH(Table11[[#This Row],[Site ID]],Table12[[#Data],[Site ID]],0),MATCH(Table11[[#Headers],[Area]],Table12[#Headers],0))</f>
        <v>8</v>
      </c>
      <c r="O61" s="209"/>
    </row>
    <row r="62" spans="2:15">
      <c r="B62" s="209" t="s">
        <v>197</v>
      </c>
      <c r="C62" s="209" t="s">
        <v>146</v>
      </c>
      <c r="D62" s="209" t="str">
        <f>Table11[[#This Row],[Site ID]]&amp;"-"&amp;Table11[[#This Row],[Site Name]]</f>
        <v>PA-Passfield Avenue</v>
      </c>
      <c r="E62" s="209">
        <v>2139301</v>
      </c>
      <c r="F62" s="209" t="s">
        <v>17</v>
      </c>
      <c r="G62" s="211">
        <v>44930</v>
      </c>
      <c r="H62" s="211">
        <v>44958</v>
      </c>
      <c r="I62" s="209">
        <v>670.61666666669771</v>
      </c>
      <c r="J62" s="209">
        <v>27.574763526106537</v>
      </c>
      <c r="K62" s="209">
        <v>14.391839001099445</v>
      </c>
      <c r="L62" s="209">
        <v>1.3440000000000001</v>
      </c>
      <c r="M62" s="209"/>
      <c r="N62" s="270">
        <f>INDEX(Table12[],MATCH(Table11[[#This Row],[Site ID]],Table12[[#Data],[Site ID]],0),MATCH(Table11[[#Headers],[Area]],Table12[#Headers],0))</f>
        <v>8</v>
      </c>
      <c r="O62" s="209"/>
    </row>
    <row r="63" spans="2:15" ht="15" thickBot="1">
      <c r="B63" s="208" t="s">
        <v>12</v>
      </c>
      <c r="C63" s="208" t="s">
        <v>13</v>
      </c>
      <c r="D63" s="208" t="str">
        <f>Table11[[#This Row],[Site ID]]&amp;"-"&amp;Table11[[#This Row],[Site Name]]</f>
        <v>HSB-High Street Botley</v>
      </c>
      <c r="E63" s="208">
        <v>2158849</v>
      </c>
      <c r="F63" s="208" t="s">
        <v>18</v>
      </c>
      <c r="G63" s="210">
        <v>44958</v>
      </c>
      <c r="H63" s="210">
        <v>44986</v>
      </c>
      <c r="I63" s="208">
        <v>671.41666666668607</v>
      </c>
      <c r="J63" s="208">
        <v>35.59545686980163</v>
      </c>
      <c r="K63" s="208">
        <v>18.578004629332792</v>
      </c>
      <c r="L63" s="208">
        <v>1.7370000000000001</v>
      </c>
      <c r="M63" s="208"/>
      <c r="N63" s="269">
        <f>INDEX(Table12[],MATCH(Table11[[#This Row],[Site ID]],Table12[[#Data],[Site ID]],0),MATCH(Table11[[#Headers],[Area]],Table12[#Headers],0))</f>
        <v>1</v>
      </c>
      <c r="O63" s="209"/>
    </row>
    <row r="64" spans="2:15" ht="15" thickBot="1">
      <c r="B64" s="209" t="s">
        <v>23</v>
      </c>
      <c r="C64" s="209" t="s">
        <v>24</v>
      </c>
      <c r="D64" s="209" t="str">
        <f>Table11[[#This Row],[Site ID]]&amp;"-"&amp;Table11[[#This Row],[Site Name]]</f>
        <v>HSB2A-High Street Botley 2 (A)</v>
      </c>
      <c r="E64" s="209">
        <v>2158850</v>
      </c>
      <c r="F64" s="209" t="s">
        <v>18</v>
      </c>
      <c r="G64" s="211">
        <v>44958</v>
      </c>
      <c r="H64" s="211">
        <v>44986</v>
      </c>
      <c r="I64" s="209">
        <v>671.49999999994179</v>
      </c>
      <c r="J64" s="209">
        <v>35.222220402087942</v>
      </c>
      <c r="K64" s="209">
        <v>18.383204802759888</v>
      </c>
      <c r="L64" s="209">
        <v>1.7190000000000001</v>
      </c>
      <c r="M64" s="209"/>
      <c r="N64" s="270">
        <f>INDEX(Table12[],MATCH(Table11[[#This Row],[Site ID]],Table12[[#Data],[Site ID]],0),MATCH(Table11[[#Headers],[Area]],Table12[#Headers],0))</f>
        <v>1</v>
      </c>
      <c r="O64" s="209"/>
    </row>
    <row r="65" spans="2:15">
      <c r="B65" s="208" t="s">
        <v>27</v>
      </c>
      <c r="C65" s="208" t="s">
        <v>28</v>
      </c>
      <c r="D65" s="208" t="str">
        <f>Table11[[#This Row],[Site ID]]&amp;"-"&amp;Table11[[#This Row],[Site Name]]</f>
        <v>KCA-Kings Copse Avenue</v>
      </c>
      <c r="E65" s="208">
        <v>2158851</v>
      </c>
      <c r="F65" s="208" t="s">
        <v>18</v>
      </c>
      <c r="G65" s="210">
        <v>44958</v>
      </c>
      <c r="H65" s="210">
        <v>44986</v>
      </c>
      <c r="I65" s="208">
        <v>671.51666666666279</v>
      </c>
      <c r="J65" s="208">
        <v>33.541212181380651</v>
      </c>
      <c r="K65" s="208">
        <v>17.505851869196583</v>
      </c>
      <c r="L65" s="208">
        <v>1.637</v>
      </c>
      <c r="M65" s="208"/>
      <c r="N65" s="269">
        <f>INDEX(Table12[],MATCH(Table11[[#This Row],[Site ID]],Table12[[#Data],[Site ID]],0),MATCH(Table11[[#Headers],[Area]],Table12[#Headers],0))</f>
        <v>1</v>
      </c>
      <c r="O65" s="209"/>
    </row>
    <row r="66" spans="2:15">
      <c r="B66" s="209" t="s">
        <v>31</v>
      </c>
      <c r="C66" s="209" t="s">
        <v>32</v>
      </c>
      <c r="D66" s="209" t="str">
        <f>Table11[[#This Row],[Site ID]]&amp;"-"&amp;Table11[[#This Row],[Site Name]]</f>
        <v>GR-Grange Road</v>
      </c>
      <c r="E66" s="209">
        <v>2158852</v>
      </c>
      <c r="F66" s="209" t="s">
        <v>18</v>
      </c>
      <c r="G66" s="211">
        <v>44958</v>
      </c>
      <c r="H66" s="211">
        <v>44986</v>
      </c>
      <c r="I66" s="209">
        <v>671.49999999994179</v>
      </c>
      <c r="J66" s="209">
        <v>33.562534623979083</v>
      </c>
      <c r="K66" s="209">
        <v>17.516980492682194</v>
      </c>
      <c r="L66" s="209">
        <v>1.6379999999999999</v>
      </c>
      <c r="M66" s="209"/>
      <c r="N66" s="270">
        <f>INDEX(Table12[],MATCH(Table11[[#This Row],[Site ID]],Table12[[#Data],[Site ID]],0),MATCH(Table11[[#Headers],[Area]],Table12[#Headers],0))</f>
        <v>1</v>
      </c>
      <c r="O66" s="209"/>
    </row>
    <row r="67" spans="2:15">
      <c r="B67" s="208" t="s">
        <v>35</v>
      </c>
      <c r="C67" s="208" t="s">
        <v>36</v>
      </c>
      <c r="D67" s="208" t="str">
        <f>Table11[[#This Row],[Site ID]]&amp;"-"&amp;Table11[[#This Row],[Site Name]]</f>
        <v>PAV-Pavilion Road</v>
      </c>
      <c r="E67" s="208">
        <v>2158853</v>
      </c>
      <c r="F67" s="208" t="s">
        <v>18</v>
      </c>
      <c r="G67" s="210">
        <v>44958</v>
      </c>
      <c r="H67" s="210">
        <v>44986</v>
      </c>
      <c r="I67" s="208">
        <v>671.54999999993015</v>
      </c>
      <c r="J67" s="208">
        <v>20.119630705087342</v>
      </c>
      <c r="K67" s="208">
        <v>10.500851098688592</v>
      </c>
      <c r="L67" s="208">
        <v>0.98199999999999998</v>
      </c>
      <c r="M67" s="208"/>
      <c r="N67" s="269">
        <f>INDEX(Table12[],MATCH(Table11[[#This Row],[Site ID]],Table12[[#Data],[Site ID]],0),MATCH(Table11[[#Headers],[Area]],Table12[#Headers],0))</f>
        <v>1</v>
      </c>
      <c r="O67" s="209"/>
    </row>
    <row r="68" spans="2:15">
      <c r="B68" s="209" t="s">
        <v>39</v>
      </c>
      <c r="C68" s="209" t="s">
        <v>40</v>
      </c>
      <c r="D68" s="209" t="str">
        <f>Table11[[#This Row],[Site ID]]&amp;"-"&amp;Table11[[#This Row],[Site Name]]</f>
        <v>WSRB-Winchester Street Railway Bridge</v>
      </c>
      <c r="E68" s="209">
        <v>2158854</v>
      </c>
      <c r="F68" s="209" t="s">
        <v>18</v>
      </c>
      <c r="G68" s="211">
        <v>44958</v>
      </c>
      <c r="H68" s="211">
        <v>44986</v>
      </c>
      <c r="I68" s="209">
        <v>671.31666666653473</v>
      </c>
      <c r="J68" s="209">
        <v>20.68000347576066</v>
      </c>
      <c r="K68" s="209">
        <v>10.793321229520178</v>
      </c>
      <c r="L68" s="209">
        <v>1.0089999999999999</v>
      </c>
      <c r="M68" s="209"/>
      <c r="N68" s="270">
        <f>INDEX(Table12[],MATCH(Table11[[#This Row],[Site ID]],Table12[[#Data],[Site ID]],0),MATCH(Table11[[#Headers],[Area]],Table12[#Headers],0))</f>
        <v>1</v>
      </c>
      <c r="O68" s="209"/>
    </row>
    <row r="69" spans="2:15">
      <c r="B69" s="208" t="s">
        <v>43</v>
      </c>
      <c r="C69" s="208" t="s">
        <v>44</v>
      </c>
      <c r="D69" s="208" t="str">
        <f>Table11[[#This Row],[Site ID]]&amp;"-"&amp;Table11[[#This Row],[Site Name]]</f>
        <v>UNC-Upper Northam Close</v>
      </c>
      <c r="E69" s="208">
        <v>2158855</v>
      </c>
      <c r="F69" s="208" t="s">
        <v>18</v>
      </c>
      <c r="G69" s="210">
        <v>44958</v>
      </c>
      <c r="H69" s="210">
        <v>44986</v>
      </c>
      <c r="I69" s="208">
        <v>671.4833333332208</v>
      </c>
      <c r="J69" s="208">
        <v>28.379282186209426</v>
      </c>
      <c r="K69" s="208">
        <v>14.811733917645839</v>
      </c>
      <c r="L69" s="208">
        <v>1.385</v>
      </c>
      <c r="M69" s="208"/>
      <c r="N69" s="269">
        <f>INDEX(Table12[],MATCH(Table11[[#This Row],[Site ID]],Table12[[#Data],[Site ID]],0),MATCH(Table11[[#Headers],[Area]],Table12[#Headers],0))</f>
        <v>1</v>
      </c>
      <c r="O69" s="209"/>
    </row>
    <row r="70" spans="2:15">
      <c r="B70" s="209" t="s">
        <v>47</v>
      </c>
      <c r="C70" s="209" t="s">
        <v>34</v>
      </c>
      <c r="D70" s="209" t="str">
        <f>Table11[[#This Row],[Site ID]]&amp;"-"&amp;Table11[[#This Row],[Site Name]]</f>
        <v>BDG-Bridge Road</v>
      </c>
      <c r="E70" s="209">
        <v>2158856</v>
      </c>
      <c r="F70" s="209" t="s">
        <v>18</v>
      </c>
      <c r="G70" s="211">
        <v>44958</v>
      </c>
      <c r="H70" s="211">
        <v>44986</v>
      </c>
      <c r="I70" s="209">
        <v>671.38333333324408</v>
      </c>
      <c r="J70" s="209">
        <v>31.723951046351313</v>
      </c>
      <c r="K70" s="209">
        <v>16.557385723565403</v>
      </c>
      <c r="L70" s="209">
        <v>1.548</v>
      </c>
      <c r="M70" s="209"/>
      <c r="N70" s="270">
        <f>INDEX(Table12[],MATCH(Table11[[#This Row],[Site ID]],Table12[[#Data],[Site ID]],0),MATCH(Table11[[#Headers],[Area]],Table12[#Headers],0))</f>
        <v>2</v>
      </c>
      <c r="O70" s="209"/>
    </row>
    <row r="71" spans="2:15">
      <c r="B71" s="208" t="s">
        <v>50</v>
      </c>
      <c r="C71" s="208" t="s">
        <v>38</v>
      </c>
      <c r="D71" s="208" t="str">
        <f>Table11[[#This Row],[Site ID]]&amp;"-"&amp;Table11[[#This Row],[Site Name]]</f>
        <v>BDG2-Bridge Road 2</v>
      </c>
      <c r="E71" s="208">
        <v>2158857</v>
      </c>
      <c r="F71" s="208" t="s">
        <v>18</v>
      </c>
      <c r="G71" s="210">
        <v>44958</v>
      </c>
      <c r="H71" s="210">
        <v>44986</v>
      </c>
      <c r="I71" s="208">
        <v>671.44999999995343</v>
      </c>
      <c r="J71" s="208">
        <v>44.097651351555669</v>
      </c>
      <c r="K71" s="208">
        <v>23.015475653212771</v>
      </c>
      <c r="L71" s="208">
        <v>2.1520000000000001</v>
      </c>
      <c r="M71" s="208"/>
      <c r="N71" s="269">
        <f>INDEX(Table12[],MATCH(Table11[[#This Row],[Site ID]],Table12[[#Data],[Site ID]],0),MATCH(Table11[[#Headers],[Area]],Table12[#Headers],0))</f>
        <v>2</v>
      </c>
      <c r="O71" s="209"/>
    </row>
    <row r="72" spans="2:15">
      <c r="B72" s="209" t="s">
        <v>53</v>
      </c>
      <c r="C72" s="209" t="s">
        <v>54</v>
      </c>
      <c r="D72" s="209" t="str">
        <f>Table11[[#This Row],[Site ID]]&amp;"-"&amp;Table11[[#This Row],[Site Name]]</f>
        <v>OH2-Oakhill 2 (Bridge)</v>
      </c>
      <c r="E72" s="209">
        <v>2158858</v>
      </c>
      <c r="F72" s="209" t="s">
        <v>18</v>
      </c>
      <c r="G72" s="211">
        <v>44958</v>
      </c>
      <c r="H72" s="211">
        <v>44986</v>
      </c>
      <c r="I72" s="209">
        <v>671.41666666668607</v>
      </c>
      <c r="J72" s="209">
        <v>51.620584833062928</v>
      </c>
      <c r="K72" s="209">
        <v>26.941850121640361</v>
      </c>
      <c r="L72" s="209">
        <v>2.5190000000000001</v>
      </c>
      <c r="M72" s="209"/>
      <c r="N72" s="270">
        <f>INDEX(Table12[],MATCH(Table11[[#This Row],[Site ID]],Table12[[#Data],[Site ID]],0),MATCH(Table11[[#Headers],[Area]],Table12[#Headers],0))</f>
        <v>2</v>
      </c>
      <c r="O72" s="209"/>
    </row>
    <row r="73" spans="2:15">
      <c r="B73" s="208" t="s">
        <v>57</v>
      </c>
      <c r="C73" s="208" t="s">
        <v>58</v>
      </c>
      <c r="D73" s="208" t="str">
        <f>Table11[[#This Row],[Site ID]]&amp;"-"&amp;Table11[[#This Row],[Site Name]]</f>
        <v>OH-Oakhill (Prov)</v>
      </c>
      <c r="E73" s="208">
        <v>2158859</v>
      </c>
      <c r="F73" s="208" t="s">
        <v>18</v>
      </c>
      <c r="G73" s="210">
        <v>44958</v>
      </c>
      <c r="H73" s="210">
        <v>44986</v>
      </c>
      <c r="I73" s="208">
        <v>671.41666666668607</v>
      </c>
      <c r="J73" s="208">
        <v>40.862027057216146</v>
      </c>
      <c r="K73" s="208">
        <v>21.32673645992492</v>
      </c>
      <c r="L73" s="208">
        <v>1.994</v>
      </c>
      <c r="M73" s="208"/>
      <c r="N73" s="269">
        <f>INDEX(Table12[],MATCH(Table11[[#This Row],[Site ID]],Table12[[#Data],[Site ID]],0),MATCH(Table11[[#Headers],[Area]],Table12[#Headers],0))</f>
        <v>2</v>
      </c>
      <c r="O73" s="209"/>
    </row>
    <row r="74" spans="2:15">
      <c r="B74" s="209" t="s">
        <v>61</v>
      </c>
      <c r="C74" s="209" t="s">
        <v>62</v>
      </c>
      <c r="D74" s="209" t="str">
        <f>Table11[[#This Row],[Site ID]]&amp;"-"&amp;Table11[[#This Row],[Site Name]]</f>
        <v>PH2-Providence Hill 2</v>
      </c>
      <c r="E74" s="209">
        <v>2158860</v>
      </c>
      <c r="F74" s="209" t="s">
        <v>18</v>
      </c>
      <c r="G74" s="211">
        <v>44958</v>
      </c>
      <c r="H74" s="211">
        <v>44986</v>
      </c>
      <c r="I74" s="209">
        <v>671.50000000011642</v>
      </c>
      <c r="J74" s="209">
        <v>45.200825018607205</v>
      </c>
      <c r="K74" s="209">
        <v>23.591244790504806</v>
      </c>
      <c r="L74" s="209">
        <v>2.206</v>
      </c>
      <c r="M74" s="209"/>
      <c r="N74" s="270">
        <f>INDEX(Table12[],MATCH(Table11[[#This Row],[Site ID]],Table12[[#Data],[Site ID]],0),MATCH(Table11[[#Headers],[Area]],Table12[#Headers],0))</f>
        <v>2</v>
      </c>
      <c r="O74" s="209"/>
    </row>
    <row r="75" spans="2:15">
      <c r="B75" s="208" t="s">
        <v>65</v>
      </c>
      <c r="C75" s="208" t="s">
        <v>66</v>
      </c>
      <c r="D75" s="208" t="str">
        <f>Table11[[#This Row],[Site ID]]&amp;"-"&amp;Table11[[#This Row],[Site Name]]</f>
        <v>PH1-Providence Hill 1</v>
      </c>
      <c r="E75" s="208">
        <v>2158861</v>
      </c>
      <c r="F75" s="208" t="s">
        <v>18</v>
      </c>
      <c r="G75" s="210">
        <v>44958</v>
      </c>
      <c r="H75" s="210">
        <v>44986</v>
      </c>
      <c r="I75" s="208">
        <v>671.59999999991851</v>
      </c>
      <c r="J75" s="208">
        <v>34.315552412154254</v>
      </c>
      <c r="K75" s="208">
        <v>17.909996039746481</v>
      </c>
      <c r="L75" s="208">
        <v>1.675</v>
      </c>
      <c r="M75" s="208"/>
      <c r="N75" s="269">
        <f>INDEX(Table12[],MATCH(Table11[[#This Row],[Site ID]],Table12[[#Data],[Site ID]],0),MATCH(Table11[[#Headers],[Area]],Table12[#Headers],0))</f>
        <v>2</v>
      </c>
      <c r="O75" s="209"/>
    </row>
    <row r="76" spans="2:15">
      <c r="B76" s="209" t="s">
        <v>69</v>
      </c>
      <c r="C76" s="209" t="s">
        <v>70</v>
      </c>
      <c r="D76" s="209" t="str">
        <f>Table11[[#This Row],[Site ID]]&amp;"-"&amp;Table11[[#This Row],[Site Name]]</f>
        <v>PH3-Providence Hill 3</v>
      </c>
      <c r="E76" s="209">
        <v>2158862</v>
      </c>
      <c r="F76" s="209" t="s">
        <v>18</v>
      </c>
      <c r="G76" s="211">
        <v>44958</v>
      </c>
      <c r="H76" s="211">
        <v>44986</v>
      </c>
      <c r="I76" s="209">
        <v>671.58333333337214</v>
      </c>
      <c r="J76" s="209">
        <v>31.5710916987201</v>
      </c>
      <c r="K76" s="209">
        <v>16.477605270730741</v>
      </c>
      <c r="L76" s="209">
        <v>1.5409999999999999</v>
      </c>
      <c r="M76" s="209"/>
      <c r="N76" s="270">
        <f>INDEX(Table12[],MATCH(Table11[[#This Row],[Site ID]],Table12[[#Data],[Site ID]],0),MATCH(Table11[[#Headers],[Area]],Table12[#Headers],0))</f>
        <v>2</v>
      </c>
      <c r="O76" s="209"/>
    </row>
    <row r="77" spans="2:15">
      <c r="B77" s="208" t="s">
        <v>73</v>
      </c>
      <c r="C77" s="208" t="s">
        <v>74</v>
      </c>
      <c r="D77" s="208" t="str">
        <f>Table11[[#This Row],[Site ID]]&amp;"-"&amp;Table11[[#This Row],[Site Name]]</f>
        <v>HL2-Hamble Lane 2 (Tesco)</v>
      </c>
      <c r="E77" s="208">
        <v>2158863</v>
      </c>
      <c r="F77" s="208" t="s">
        <v>18</v>
      </c>
      <c r="G77" s="210">
        <v>44958</v>
      </c>
      <c r="H77" s="210">
        <v>44986</v>
      </c>
      <c r="I77" s="208">
        <v>671.38333333324408</v>
      </c>
      <c r="J77" s="208">
        <v>44.081536628360247</v>
      </c>
      <c r="K77" s="208">
        <v>23.007065046117042</v>
      </c>
      <c r="L77" s="208">
        <v>2.1509999999999998</v>
      </c>
      <c r="M77" s="208"/>
      <c r="N77" s="269">
        <f>INDEX(Table12[],MATCH(Table11[[#This Row],[Site ID]],Table12[[#Data],[Site ID]],0),MATCH(Table11[[#Headers],[Area]],Table12[#Headers],0))</f>
        <v>2</v>
      </c>
      <c r="O77" s="209"/>
    </row>
    <row r="78" spans="2:15">
      <c r="B78" s="209" t="s">
        <v>77</v>
      </c>
      <c r="C78" s="209" t="s">
        <v>78</v>
      </c>
      <c r="D78" s="209" t="str">
        <f>Table11[[#This Row],[Site ID]]&amp;"-"&amp;Table11[[#This Row],[Site Name]]</f>
        <v>HL-Hamble Lane (Woodlands)</v>
      </c>
      <c r="E78" s="209">
        <v>2158864</v>
      </c>
      <c r="F78" s="209" t="s">
        <v>18</v>
      </c>
      <c r="G78" s="211">
        <v>44958</v>
      </c>
      <c r="H78" s="211">
        <v>44986</v>
      </c>
      <c r="I78" s="209">
        <v>671.39999999996508</v>
      </c>
      <c r="J78" s="209">
        <v>35.391410485554417</v>
      </c>
      <c r="K78" s="209">
        <v>18.471508604151577</v>
      </c>
      <c r="L78" s="209">
        <v>1.7270000000000001</v>
      </c>
      <c r="M78" s="209"/>
      <c r="N78" s="270">
        <f>INDEX(Table12[],MATCH(Table11[[#This Row],[Site ID]],Table12[[#Data],[Site ID]],0),MATCH(Table11[[#Headers],[Area]],Table12[#Headers],0))</f>
        <v>2</v>
      </c>
      <c r="O78" s="209"/>
    </row>
    <row r="79" spans="2:15">
      <c r="B79" s="208" t="s">
        <v>81</v>
      </c>
      <c r="C79" s="208" t="s">
        <v>82</v>
      </c>
      <c r="D79" s="208" t="str">
        <f>Table11[[#This Row],[Site ID]]&amp;"-"&amp;Table11[[#This Row],[Site Name]]</f>
        <v>HCF-Hamble Corner Fruit Farm</v>
      </c>
      <c r="E79" s="208">
        <v>2158865</v>
      </c>
      <c r="F79" s="208" t="s">
        <v>18</v>
      </c>
      <c r="G79" s="210">
        <v>44958</v>
      </c>
      <c r="H79" s="210">
        <v>44986</v>
      </c>
      <c r="I79" s="208">
        <v>671.51666666666279</v>
      </c>
      <c r="J79" s="208">
        <v>32.291356382318817</v>
      </c>
      <c r="K79" s="208">
        <v>16.853526295573495</v>
      </c>
      <c r="L79" s="208">
        <v>1.5760000000000001</v>
      </c>
      <c r="M79" s="208"/>
      <c r="N79" s="269">
        <f>INDEX(Table12[],MATCH(Table11[[#This Row],[Site ID]],Table12[[#Data],[Site ID]],0),MATCH(Table11[[#Headers],[Area]],Table12[#Headers],0))</f>
        <v>2</v>
      </c>
      <c r="O79" s="209"/>
    </row>
    <row r="80" spans="2:15">
      <c r="B80" s="209" t="s">
        <v>85</v>
      </c>
      <c r="C80" s="209" t="s">
        <v>86</v>
      </c>
      <c r="D80" s="209" t="str">
        <f>Table11[[#This Row],[Site ID]]&amp;"-"&amp;Table11[[#This Row],[Site Name]]</f>
        <v>HL4-Hamble Lane 4</v>
      </c>
      <c r="E80" s="209">
        <v>2158866</v>
      </c>
      <c r="F80" s="209" t="s">
        <v>18</v>
      </c>
      <c r="G80" s="211">
        <v>44958</v>
      </c>
      <c r="H80" s="211">
        <v>44986</v>
      </c>
      <c r="I80" s="209">
        <v>671.53333333338378</v>
      </c>
      <c r="J80" s="194">
        <v>22.722224262879262</v>
      </c>
      <c r="K80" s="209">
        <v>11.859198467055982</v>
      </c>
      <c r="L80" s="209">
        <v>1.109</v>
      </c>
      <c r="M80" s="209"/>
      <c r="N80" s="270">
        <f>INDEX(Table12[],MATCH(Table11[[#This Row],[Site ID]],Table12[[#Data],[Site ID]],0),MATCH(Table11[[#Headers],[Area]],Table12[#Headers],0))</f>
        <v>2</v>
      </c>
      <c r="O80" s="209"/>
    </row>
    <row r="81" spans="2:15">
      <c r="B81" s="208" t="s">
        <v>89</v>
      </c>
      <c r="C81" s="208" t="s">
        <v>90</v>
      </c>
      <c r="D81" s="208" t="str">
        <f>Table11[[#This Row],[Site ID]]&amp;"-"&amp;Table11[[#This Row],[Site Name]]</f>
        <v>HPS-Hamble Primary School</v>
      </c>
      <c r="E81" s="208">
        <v>2158867</v>
      </c>
      <c r="F81" s="208" t="s">
        <v>18</v>
      </c>
      <c r="G81" s="210">
        <v>44958</v>
      </c>
      <c r="H81" s="210">
        <v>44986</v>
      </c>
      <c r="I81" s="208">
        <v>671.51666666666279</v>
      </c>
      <c r="J81" s="208">
        <v>28.869620014395441</v>
      </c>
      <c r="K81" s="208">
        <v>15.067651364507016</v>
      </c>
      <c r="L81" s="208">
        <v>1.409</v>
      </c>
      <c r="M81" s="208"/>
      <c r="N81" s="269">
        <f>INDEX(Table12[],MATCH(Table11[[#This Row],[Site ID]],Table12[[#Data],[Site ID]],0),MATCH(Table11[[#Headers],[Area]],Table12[#Headers],0))</f>
        <v>2</v>
      </c>
      <c r="O81" s="209"/>
    </row>
    <row r="82" spans="2:15">
      <c r="B82" s="209" t="s">
        <v>88</v>
      </c>
      <c r="C82" s="209" t="s">
        <v>93</v>
      </c>
      <c r="D82" s="209" t="str">
        <f>Table11[[#This Row],[Site ID]]&amp;"-"&amp;Table11[[#This Row],[Site Name]]</f>
        <v>HPO-Hound Parish Office</v>
      </c>
      <c r="E82" s="209">
        <v>2158868</v>
      </c>
      <c r="F82" s="209" t="s">
        <v>18</v>
      </c>
      <c r="G82" s="211">
        <v>44958</v>
      </c>
      <c r="H82" s="211">
        <v>44986</v>
      </c>
      <c r="I82" s="209">
        <v>672.01666666654637</v>
      </c>
      <c r="J82" s="209">
        <v>22.767304382335865</v>
      </c>
      <c r="K82" s="209">
        <v>11.882726713118927</v>
      </c>
      <c r="L82" s="209">
        <v>1.1120000000000001</v>
      </c>
      <c r="M82" s="209"/>
      <c r="N82" s="270">
        <f>INDEX(Table12[],MATCH(Table11[[#This Row],[Site ID]],Table12[[#Data],[Site ID]],0),MATCH(Table11[[#Headers],[Area]],Table12[#Headers],0))</f>
        <v>2</v>
      </c>
      <c r="O82" s="209"/>
    </row>
    <row r="83" spans="2:15">
      <c r="B83" s="208" t="s">
        <v>92</v>
      </c>
      <c r="C83" s="208" t="s">
        <v>97</v>
      </c>
      <c r="D83" s="208" t="str">
        <f>Table11[[#This Row],[Site ID]]&amp;"-"&amp;Table11[[#This Row],[Site Name]]</f>
        <v>SWA-Swaythling road</v>
      </c>
      <c r="E83" s="208">
        <v>2158869</v>
      </c>
      <c r="F83" s="208" t="s">
        <v>18</v>
      </c>
      <c r="G83" s="210">
        <v>44958</v>
      </c>
      <c r="H83" s="210">
        <v>44986</v>
      </c>
      <c r="I83" s="208">
        <v>672</v>
      </c>
      <c r="J83" s="208">
        <v>32.861897321428572</v>
      </c>
      <c r="K83" s="208">
        <v>17.151303403668358</v>
      </c>
      <c r="L83" s="208">
        <v>1.605</v>
      </c>
      <c r="M83" s="208"/>
      <c r="N83" s="269">
        <f>INDEX(Table12[],MATCH(Table11[[#This Row],[Site ID]],Table12[[#Data],[Site ID]],0),MATCH(Table11[[#Headers],[Area]],Table12[#Headers],0))</f>
        <v>3</v>
      </c>
      <c r="O83" s="209"/>
    </row>
    <row r="84" spans="2:15">
      <c r="B84" s="209" t="s">
        <v>96</v>
      </c>
      <c r="C84" s="209" t="s">
        <v>26</v>
      </c>
      <c r="D84" s="209" t="str">
        <f>Table11[[#This Row],[Site ID]]&amp;"-"&amp;Table11[[#This Row],[Site Name]]</f>
        <v>AL-Allington Lane</v>
      </c>
      <c r="E84" s="209">
        <v>2158870</v>
      </c>
      <c r="F84" s="209" t="s">
        <v>18</v>
      </c>
      <c r="G84" s="211">
        <v>44958</v>
      </c>
      <c r="H84" s="211">
        <v>44986</v>
      </c>
      <c r="I84" s="209">
        <v>672.16666666668607</v>
      </c>
      <c r="J84" s="209">
        <v>27.265541284402886</v>
      </c>
      <c r="K84" s="209">
        <v>14.230449522130943</v>
      </c>
      <c r="L84" s="209">
        <v>1.3320000000000001</v>
      </c>
      <c r="M84" s="209"/>
      <c r="N84" s="270">
        <f>INDEX(Table12[],MATCH(Table11[[#This Row],[Site ID]],Table12[[#Data],[Site ID]],0),MATCH(Table11[[#Headers],[Area]],Table12[#Headers],0))</f>
        <v>3</v>
      </c>
      <c r="O84" s="209"/>
    </row>
    <row r="85" spans="2:15">
      <c r="B85" s="208" t="s">
        <v>99</v>
      </c>
      <c r="C85" s="208" t="s">
        <v>102</v>
      </c>
      <c r="D85" s="208" t="str">
        <f>Table11[[#This Row],[Site ID]]&amp;"-"&amp;Table11[[#This Row],[Site Name]]</f>
        <v>JW-Jukes Walk</v>
      </c>
      <c r="E85" s="208">
        <v>2158871</v>
      </c>
      <c r="F85" s="208" t="s">
        <v>18</v>
      </c>
      <c r="G85" s="210">
        <v>44958</v>
      </c>
      <c r="H85" s="210">
        <v>44986</v>
      </c>
      <c r="I85" s="208">
        <v>672.14999999996508</v>
      </c>
      <c r="J85" s="208">
        <v>27.982672022615453</v>
      </c>
      <c r="K85" s="208">
        <v>14.6047348761041</v>
      </c>
      <c r="L85" s="208">
        <v>1.367</v>
      </c>
      <c r="M85" s="208"/>
      <c r="N85" s="269">
        <f>INDEX(Table12[],MATCH(Table11[[#This Row],[Site ID]],Table12[[#Data],[Site ID]],0),MATCH(Table11[[#Headers],[Area]],Table12[#Headers],0))</f>
        <v>3</v>
      </c>
      <c r="O85" s="209"/>
    </row>
    <row r="86" spans="2:15">
      <c r="B86" s="209" t="s">
        <v>101</v>
      </c>
      <c r="C86" s="209" t="s">
        <v>46</v>
      </c>
      <c r="D86" s="209" t="str">
        <f>Table11[[#This Row],[Site ID]]&amp;"-"&amp;Table11[[#This Row],[Site Name]]</f>
        <v>BOT-Botley Road</v>
      </c>
      <c r="E86" s="209">
        <v>2158872</v>
      </c>
      <c r="F86" s="209" t="s">
        <v>18</v>
      </c>
      <c r="G86" s="211">
        <v>44958</v>
      </c>
      <c r="H86" s="211">
        <v>44986</v>
      </c>
      <c r="I86" s="209">
        <v>672.14999999996508</v>
      </c>
      <c r="J86" s="209">
        <v>35.474740757273288</v>
      </c>
      <c r="K86" s="209">
        <v>18.51500039523658</v>
      </c>
      <c r="L86" s="209">
        <v>1.7330000000000001</v>
      </c>
      <c r="M86" s="209"/>
      <c r="N86" s="270">
        <f>INDEX(Table12[],MATCH(Table11[[#This Row],[Site ID]],Table12[[#Data],[Site ID]],0),MATCH(Table11[[#Headers],[Area]],Table12[#Headers],0))</f>
        <v>4</v>
      </c>
      <c r="O86" s="209"/>
    </row>
    <row r="87" spans="2:15">
      <c r="B87" s="208" t="s">
        <v>104</v>
      </c>
      <c r="C87" s="208" t="s">
        <v>107</v>
      </c>
      <c r="D87" s="208" t="str">
        <f>Table11[[#This Row],[Site ID]]&amp;"-"&amp;Table11[[#This Row],[Site Name]]</f>
        <v>WYV-Wyvern School</v>
      </c>
      <c r="E87" s="208">
        <v>2158873</v>
      </c>
      <c r="F87" s="208" t="s">
        <v>18</v>
      </c>
      <c r="G87" s="210">
        <v>44958</v>
      </c>
      <c r="H87" s="210">
        <v>44986</v>
      </c>
      <c r="I87" s="208">
        <v>672.21666666667443</v>
      </c>
      <c r="J87" s="208">
        <v>30.456537326754415</v>
      </c>
      <c r="K87" s="208">
        <v>15.89589630832694</v>
      </c>
      <c r="L87" s="208">
        <v>1.488</v>
      </c>
      <c r="M87" s="208"/>
      <c r="N87" s="269">
        <f>INDEX(Table12[],MATCH(Table11[[#This Row],[Site ID]],Table12[[#Data],[Site ID]],0),MATCH(Table11[[#Headers],[Area]],Table12[#Headers],0))</f>
        <v>4</v>
      </c>
      <c r="O87" s="209"/>
    </row>
    <row r="88" spans="2:15">
      <c r="B88" s="209" t="s">
        <v>106</v>
      </c>
      <c r="C88" s="209" t="s">
        <v>84</v>
      </c>
      <c r="D88" s="209" t="str">
        <f>Table11[[#This Row],[Site ID]]&amp;"-"&amp;Table11[[#This Row],[Site Name]]</f>
        <v>FORSL-Fair Oak Road/Sandy Lane</v>
      </c>
      <c r="E88" s="209">
        <v>2158874</v>
      </c>
      <c r="F88" s="209" t="s">
        <v>18</v>
      </c>
      <c r="G88" s="211">
        <v>44958</v>
      </c>
      <c r="H88" s="211">
        <v>44986</v>
      </c>
      <c r="I88" s="209">
        <v>672.28333333338378</v>
      </c>
      <c r="J88" s="209">
        <v>32.336395864836312</v>
      </c>
      <c r="K88" s="209">
        <v>16.877033332378033</v>
      </c>
      <c r="L88" s="209">
        <v>1.58</v>
      </c>
      <c r="M88" s="209"/>
      <c r="N88" s="270">
        <f>INDEX(Table12[],MATCH(Table11[[#This Row],[Site ID]],Table12[[#Data],[Site ID]],0),MATCH(Table11[[#Headers],[Area]],Table12[#Headers],0))</f>
        <v>4</v>
      </c>
      <c r="O88" s="209"/>
    </row>
    <row r="89" spans="2:15">
      <c r="B89" s="208" t="s">
        <v>109</v>
      </c>
      <c r="C89" s="208" t="s">
        <v>80</v>
      </c>
      <c r="D89" s="208" t="str">
        <f>Table11[[#This Row],[Site ID]]&amp;"-"&amp;Table11[[#This Row],[Site Name]]</f>
        <v>FOR-Fair Oak Road</v>
      </c>
      <c r="E89" s="208">
        <v>2158875</v>
      </c>
      <c r="F89" s="208" t="s">
        <v>18</v>
      </c>
      <c r="G89" s="210">
        <v>44958</v>
      </c>
      <c r="H89" s="210">
        <v>44986</v>
      </c>
      <c r="I89" s="208">
        <v>672.3833333333605</v>
      </c>
      <c r="J89" s="208">
        <v>24.494246337653625</v>
      </c>
      <c r="K89" s="208">
        <v>12.784053412136547</v>
      </c>
      <c r="L89" s="208">
        <v>1.1970000000000001</v>
      </c>
      <c r="M89" s="208"/>
      <c r="N89" s="269">
        <f>INDEX(Table12[],MATCH(Table11[[#This Row],[Site ID]],Table12[[#Data],[Site ID]],0),MATCH(Table11[[#Headers],[Area]],Table12[#Headers],0))</f>
        <v>4</v>
      </c>
      <c r="O89" s="209"/>
    </row>
    <row r="90" spans="2:15">
      <c r="B90" s="209" t="s">
        <v>111</v>
      </c>
      <c r="C90" s="209" t="s">
        <v>49</v>
      </c>
      <c r="D90" s="209" t="str">
        <f>Table11[[#This Row],[Site ID]]&amp;"-"&amp;Table11[[#This Row],[Site Name]]</f>
        <v>BR-Bishopstoke Road</v>
      </c>
      <c r="E90" s="209">
        <v>2158876</v>
      </c>
      <c r="F90" s="209" t="s">
        <v>18</v>
      </c>
      <c r="G90" s="211">
        <v>44958</v>
      </c>
      <c r="H90" s="211">
        <v>44986</v>
      </c>
      <c r="I90" s="209">
        <v>672.44999999989523</v>
      </c>
      <c r="J90" s="209">
        <v>38.037000520490722</v>
      </c>
      <c r="K90" s="209">
        <v>19.852296722594325</v>
      </c>
      <c r="L90" s="209">
        <v>1.859</v>
      </c>
      <c r="M90" s="209"/>
      <c r="N90" s="270">
        <f>INDEX(Table12[],MATCH(Table11[[#This Row],[Site ID]],Table12[[#Data],[Site ID]],0),MATCH(Table11[[#Headers],[Area]],Table12[#Headers],0))</f>
        <v>5</v>
      </c>
      <c r="O90" s="209"/>
    </row>
    <row r="91" spans="2:15">
      <c r="B91" s="208" t="s">
        <v>113</v>
      </c>
      <c r="C91" s="208" t="s">
        <v>52</v>
      </c>
      <c r="D91" s="208" t="str">
        <f>Table11[[#This Row],[Site ID]]&amp;"-"&amp;Table11[[#This Row],[Site Name]]</f>
        <v>BR2-Bishopstoke Road 2</v>
      </c>
      <c r="E91" s="208">
        <v>2158877</v>
      </c>
      <c r="F91" s="208" t="s">
        <v>18</v>
      </c>
      <c r="G91" s="210">
        <v>44958</v>
      </c>
      <c r="H91" s="210">
        <v>44986</v>
      </c>
      <c r="I91" s="208">
        <v>672.39999999990687</v>
      </c>
      <c r="J91" s="208">
        <v>38.244454193937479</v>
      </c>
      <c r="K91" s="208">
        <v>19.960571082430835</v>
      </c>
      <c r="L91" s="208">
        <v>1.869</v>
      </c>
      <c r="M91" s="208"/>
      <c r="N91" s="269">
        <f>INDEX(Table12[],MATCH(Table11[[#This Row],[Site ID]],Table12[[#Data],[Site ID]],0),MATCH(Table11[[#Headers],[Area]],Table12[#Headers],0))</f>
        <v>5</v>
      </c>
      <c r="O91" s="209"/>
    </row>
    <row r="92" spans="2:15">
      <c r="B92" s="209" t="s">
        <v>115</v>
      </c>
      <c r="C92" s="209" t="s">
        <v>118</v>
      </c>
      <c r="D92" s="209" t="str">
        <f>Table11[[#This Row],[Site ID]]&amp;"-"&amp;Table11[[#This Row],[Site Name]]</f>
        <v>TWY-Twyford Road</v>
      </c>
      <c r="E92" s="209">
        <v>2158878</v>
      </c>
      <c r="F92" s="209" t="s">
        <v>18</v>
      </c>
      <c r="G92" s="211">
        <v>44958</v>
      </c>
      <c r="H92" s="211">
        <v>44986</v>
      </c>
      <c r="I92" s="209">
        <v>672.41666666662786</v>
      </c>
      <c r="J92" s="209">
        <v>31.982129631926494</v>
      </c>
      <c r="K92" s="209">
        <v>16.692134463427191</v>
      </c>
      <c r="L92" s="209">
        <v>1.5629999999999999</v>
      </c>
      <c r="M92" s="209"/>
      <c r="N92" s="270">
        <f>INDEX(Table12[],MATCH(Table11[[#This Row],[Site ID]],Table12[[#Data],[Site ID]],0),MATCH(Table11[[#Headers],[Area]],Table12[#Headers],0))</f>
        <v>5</v>
      </c>
      <c r="O92" s="209"/>
    </row>
    <row r="93" spans="2:15">
      <c r="B93" s="208" t="s">
        <v>117</v>
      </c>
      <c r="C93" s="208" t="s">
        <v>122</v>
      </c>
      <c r="D93" s="208" t="str">
        <f>Table11[[#This Row],[Site ID]]&amp;"-"&amp;Table11[[#This Row],[Site Name]]</f>
        <v>MS-Mill Street</v>
      </c>
      <c r="E93" s="208">
        <v>2158879</v>
      </c>
      <c r="F93" s="208" t="s">
        <v>18</v>
      </c>
      <c r="G93" s="210">
        <v>44958</v>
      </c>
      <c r="H93" s="210">
        <v>44986</v>
      </c>
      <c r="I93" s="208">
        <v>672.41666666662786</v>
      </c>
      <c r="J93" s="208">
        <v>31.61381335977379</v>
      </c>
      <c r="K93" s="208">
        <v>16.49990258860845</v>
      </c>
      <c r="L93" s="208">
        <v>1.5449999999999999</v>
      </c>
      <c r="M93" s="208"/>
      <c r="N93" s="269">
        <f>INDEX(Table12[],MATCH(Table11[[#This Row],[Site ID]],Table12[[#Data],[Site ID]],0),MATCH(Table11[[#Headers],[Area]],Table12[#Headers],0))</f>
        <v>5</v>
      </c>
      <c r="O93" s="209"/>
    </row>
    <row r="94" spans="2:15">
      <c r="B94" s="209" t="s">
        <v>121</v>
      </c>
      <c r="C94" s="209" t="s">
        <v>72</v>
      </c>
      <c r="D94" s="209" t="str">
        <f>Table11[[#This Row],[Site ID]]&amp;"-"&amp;Table11[[#This Row],[Site Name]]</f>
        <v>CR4-Campbell Road 4</v>
      </c>
      <c r="E94" s="209">
        <v>2158880</v>
      </c>
      <c r="F94" s="209" t="s">
        <v>18</v>
      </c>
      <c r="G94" s="211">
        <v>44958</v>
      </c>
      <c r="H94" s="211">
        <v>44986</v>
      </c>
      <c r="I94" s="209">
        <v>677.3833333334187</v>
      </c>
      <c r="J94" s="209">
        <v>28.335218856872153</v>
      </c>
      <c r="K94" s="209">
        <v>14.78873635536125</v>
      </c>
      <c r="L94" s="209">
        <v>1.395</v>
      </c>
      <c r="M94" s="209"/>
      <c r="N94" s="270">
        <f>INDEX(Table12[],MATCH(Table11[[#This Row],[Site ID]],Table12[[#Data],[Site ID]],0),MATCH(Table11[[#Headers],[Area]],Table12[#Headers],0))</f>
        <v>5</v>
      </c>
      <c r="O94" s="209"/>
    </row>
    <row r="95" spans="2:15">
      <c r="B95" s="208" t="s">
        <v>129</v>
      </c>
      <c r="C95" s="208" t="s">
        <v>68</v>
      </c>
      <c r="D95" s="208" t="str">
        <f>Table11[[#This Row],[Site ID]]&amp;"-"&amp;Table11[[#This Row],[Site Name]]</f>
        <v>CR3-Campbell Road 3</v>
      </c>
      <c r="E95" s="208">
        <v>2158881</v>
      </c>
      <c r="F95" s="208" t="s">
        <v>18</v>
      </c>
      <c r="G95" s="210">
        <v>44958</v>
      </c>
      <c r="H95" s="210">
        <v>44986</v>
      </c>
      <c r="I95" s="208">
        <v>677.33333333325572</v>
      </c>
      <c r="J95" s="208">
        <v>21.186964074805577</v>
      </c>
      <c r="K95" s="208">
        <v>11.057914444053015</v>
      </c>
      <c r="L95" s="208">
        <v>1.0429999999999999</v>
      </c>
      <c r="M95" s="208"/>
      <c r="N95" s="269">
        <f>INDEX(Table12[],MATCH(Table11[[#This Row],[Site ID]],Table12[[#Data],[Site ID]],0),MATCH(Table11[[#Headers],[Area]],Table12[#Headers],0))</f>
        <v>5</v>
      </c>
      <c r="O95" s="209"/>
    </row>
    <row r="96" spans="2:15">
      <c r="B96" s="209" t="s">
        <v>125</v>
      </c>
      <c r="C96" s="209" t="s">
        <v>64</v>
      </c>
      <c r="D96" s="209" t="str">
        <f>Table11[[#This Row],[Site ID]]&amp;"-"&amp;Table11[[#This Row],[Site Name]]</f>
        <v>CR-Campbell Road</v>
      </c>
      <c r="E96" s="209">
        <v>2158882</v>
      </c>
      <c r="F96" s="209" t="s">
        <v>18</v>
      </c>
      <c r="G96" s="211">
        <v>44958</v>
      </c>
      <c r="H96" s="211">
        <v>44986</v>
      </c>
      <c r="I96" s="209">
        <v>677.43333333323244</v>
      </c>
      <c r="J96" s="209">
        <v>39.747620430060536</v>
      </c>
      <c r="K96" s="209">
        <v>20.745104608591095</v>
      </c>
      <c r="L96" s="209">
        <v>1.9570000000000001</v>
      </c>
      <c r="M96" s="209"/>
      <c r="N96" s="270">
        <f>INDEX(Table12[],MATCH(Table11[[#This Row],[Site ID]],Table12[[#Data],[Site ID]],0),MATCH(Table11[[#Headers],[Area]],Table12[#Headers],0))</f>
        <v>5</v>
      </c>
      <c r="O96" s="209"/>
    </row>
    <row r="97" spans="2:15">
      <c r="B97" s="208" t="s">
        <v>128</v>
      </c>
      <c r="C97" s="208" t="s">
        <v>135</v>
      </c>
      <c r="D97" s="208" t="str">
        <f>Table11[[#This Row],[Site ID]]&amp;"-"&amp;Table11[[#This Row],[Site Name]]</f>
        <v>SRAN(A)-Southampton Road Analyser (A)</v>
      </c>
      <c r="E97" s="208">
        <v>2158883</v>
      </c>
      <c r="F97" s="208" t="s">
        <v>18</v>
      </c>
      <c r="G97" s="210">
        <v>44958</v>
      </c>
      <c r="H97" s="210">
        <v>44986</v>
      </c>
      <c r="I97" s="208">
        <v>672.84999999997672</v>
      </c>
      <c r="J97" s="208">
        <v>40.774981050755663</v>
      </c>
      <c r="K97" s="208">
        <v>21.281305350081244</v>
      </c>
      <c r="L97" s="208">
        <v>1.994</v>
      </c>
      <c r="M97" s="208"/>
      <c r="N97" s="269">
        <f>INDEX(Table12[],MATCH(Table11[[#This Row],[Site ID]],Table12[[#Data],[Site ID]],0),MATCH(Table11[[#Headers],[Area]],Table12[#Headers],0))</f>
        <v>5</v>
      </c>
      <c r="O97" s="209"/>
    </row>
    <row r="98" spans="2:15">
      <c r="B98" s="209" t="s">
        <v>131</v>
      </c>
      <c r="C98" s="209" t="s">
        <v>138</v>
      </c>
      <c r="D98" s="209" t="str">
        <f>Table11[[#This Row],[Site ID]]&amp;"-"&amp;Table11[[#This Row],[Site Name]]</f>
        <v>SRAN(B)-Southampton Road Analyser (B)</v>
      </c>
      <c r="E98" s="209">
        <v>2158884</v>
      </c>
      <c r="F98" s="209" t="s">
        <v>18</v>
      </c>
      <c r="G98" s="211">
        <v>44958</v>
      </c>
      <c r="H98" s="211">
        <v>44986</v>
      </c>
      <c r="I98" s="209">
        <v>672.84999999997672</v>
      </c>
      <c r="J98" s="209">
        <v>39.588948502639404</v>
      </c>
      <c r="K98" s="209">
        <v>20.662290450229335</v>
      </c>
      <c r="L98" s="209">
        <v>1.9359999999999999</v>
      </c>
      <c r="M98" s="209"/>
      <c r="N98" s="270">
        <f>INDEX(Table12[],MATCH(Table11[[#This Row],[Site ID]],Table12[[#Data],[Site ID]],0),MATCH(Table11[[#Headers],[Area]],Table12[#Headers],0))</f>
        <v>5</v>
      </c>
      <c r="O98" s="209"/>
    </row>
    <row r="99" spans="2:15">
      <c r="B99" s="208" t="s">
        <v>134</v>
      </c>
      <c r="C99" s="208" t="s">
        <v>141</v>
      </c>
      <c r="D99" s="208" t="str">
        <f>Table11[[#This Row],[Site ID]]&amp;"-"&amp;Table11[[#This Row],[Site Name]]</f>
        <v>SRAN(C)-Southampton Road Analyser (C)</v>
      </c>
      <c r="E99" s="208">
        <v>2158885</v>
      </c>
      <c r="F99" s="208" t="s">
        <v>18</v>
      </c>
      <c r="G99" s="210">
        <v>44958</v>
      </c>
      <c r="H99" s="210">
        <v>44986</v>
      </c>
      <c r="I99" s="208">
        <v>672.84999999997672</v>
      </c>
      <c r="J99" s="208">
        <v>39.179971761909655</v>
      </c>
      <c r="K99" s="208">
        <v>20.448837036487294</v>
      </c>
      <c r="L99" s="208">
        <v>1.9159999999999999</v>
      </c>
      <c r="M99" s="208"/>
      <c r="N99" s="269">
        <f>INDEX(Table12[],MATCH(Table11[[#This Row],[Site ID]],Table12[[#Data],[Site ID]],0),MATCH(Table11[[#Headers],[Area]],Table12[#Headers],0))</f>
        <v>5</v>
      </c>
      <c r="O99" s="209"/>
    </row>
    <row r="100" spans="2:15">
      <c r="B100" s="209" t="s">
        <v>137</v>
      </c>
      <c r="C100" s="209" t="s">
        <v>56</v>
      </c>
      <c r="D100" s="209" t="str">
        <f>Table11[[#This Row],[Site ID]]&amp;"-"&amp;Table11[[#This Row],[Site Name]]</f>
        <v>CA-Chestnut Avenue</v>
      </c>
      <c r="E100" s="209">
        <v>2158886</v>
      </c>
      <c r="F100" s="209" t="s">
        <v>18</v>
      </c>
      <c r="G100" s="211">
        <v>44958</v>
      </c>
      <c r="H100" s="211">
        <v>44986</v>
      </c>
      <c r="I100" s="209">
        <v>672.91666666668607</v>
      </c>
      <c r="J100" s="209">
        <v>29.668322972135368</v>
      </c>
      <c r="K100" s="209">
        <v>15.484510945790902</v>
      </c>
      <c r="L100" s="209">
        <v>1.4510000000000001</v>
      </c>
      <c r="M100" s="209"/>
      <c r="N100" s="270">
        <f>INDEX(Table12[],MATCH(Table11[[#This Row],[Site ID]],Table12[[#Data],[Site ID]],0),MATCH(Table11[[#Headers],[Area]],Table12[#Headers],0))</f>
        <v>5</v>
      </c>
      <c r="O100" s="209"/>
    </row>
    <row r="101" spans="2:15">
      <c r="B101" s="208" t="s">
        <v>140</v>
      </c>
      <c r="C101" s="208" t="s">
        <v>152</v>
      </c>
      <c r="D101" s="208" t="str">
        <f>Table11[[#This Row],[Site ID]]&amp;"-"&amp;Table11[[#This Row],[Site Name]]</f>
        <v>SR2-Southampton Road 2</v>
      </c>
      <c r="E101" s="208">
        <v>2158888</v>
      </c>
      <c r="F101" s="208" t="s">
        <v>18</v>
      </c>
      <c r="G101" s="210">
        <v>44958</v>
      </c>
      <c r="H101" s="210">
        <v>44986</v>
      </c>
      <c r="I101" s="208">
        <v>673.31666666659294</v>
      </c>
      <c r="J101" s="208">
        <v>45.5284318918835</v>
      </c>
      <c r="K101" s="208">
        <v>23.762229588665711</v>
      </c>
      <c r="L101" s="208">
        <v>2.2280000000000002</v>
      </c>
      <c r="M101" s="208"/>
      <c r="N101" s="269">
        <f>INDEX(Table12[],MATCH(Table11[[#This Row],[Site ID]],Table12[[#Data],[Site ID]],0),MATCH(Table11[[#Headers],[Area]],Table12[#Headers],0))</f>
        <v>5</v>
      </c>
      <c r="O101" s="209"/>
    </row>
    <row r="102" spans="2:15">
      <c r="B102" s="209" t="s">
        <v>144</v>
      </c>
      <c r="C102" s="209" t="s">
        <v>156</v>
      </c>
      <c r="D102" s="209" t="str">
        <f>Table11[[#This Row],[Site ID]]&amp;"-"&amp;Table11[[#This Row],[Site Name]]</f>
        <v>TP(A)-The Point (A)</v>
      </c>
      <c r="E102" s="209">
        <v>2158889</v>
      </c>
      <c r="F102" s="209" t="s">
        <v>18</v>
      </c>
      <c r="G102" s="211">
        <v>44958</v>
      </c>
      <c r="H102" s="211">
        <v>44986</v>
      </c>
      <c r="I102" s="209">
        <v>672.95000000012806</v>
      </c>
      <c r="J102" s="209">
        <v>26.293296678797287</v>
      </c>
      <c r="K102" s="209">
        <v>13.72301496805704</v>
      </c>
      <c r="L102" s="209">
        <v>1.286</v>
      </c>
      <c r="M102" s="209"/>
      <c r="N102" s="270">
        <f>INDEX(Table12[],MATCH(Table11[[#This Row],[Site ID]],Table12[[#Data],[Site ID]],0),MATCH(Table11[[#Headers],[Area]],Table12[#Headers],0))</f>
        <v>6</v>
      </c>
      <c r="O102" s="209"/>
    </row>
    <row r="103" spans="2:15">
      <c r="B103" s="208" t="s">
        <v>147</v>
      </c>
      <c r="C103" s="208" t="s">
        <v>159</v>
      </c>
      <c r="D103" s="208" t="str">
        <f>Table11[[#This Row],[Site ID]]&amp;"-"&amp;Table11[[#This Row],[Site Name]]</f>
        <v>TP(B)-The Point (B)</v>
      </c>
      <c r="E103" s="208">
        <v>2158890</v>
      </c>
      <c r="F103" s="208" t="s">
        <v>18</v>
      </c>
      <c r="G103" s="210">
        <v>44958</v>
      </c>
      <c r="H103" s="210">
        <v>44986</v>
      </c>
      <c r="I103" s="208">
        <v>672.94999999995343</v>
      </c>
      <c r="J103" s="208">
        <v>29.748636600046641</v>
      </c>
      <c r="K103" s="208">
        <v>15.526428288124553</v>
      </c>
      <c r="L103" s="208">
        <v>1.4550000000000001</v>
      </c>
      <c r="M103" s="208"/>
      <c r="N103" s="269">
        <f>INDEX(Table12[],MATCH(Table11[[#This Row],[Site ID]],Table12[[#Data],[Site ID]],0),MATCH(Table11[[#Headers],[Area]],Table12[#Headers],0))</f>
        <v>6</v>
      </c>
      <c r="O103" s="209"/>
    </row>
    <row r="104" spans="2:15">
      <c r="B104" s="209" t="s">
        <v>151</v>
      </c>
      <c r="C104" s="209" t="s">
        <v>162</v>
      </c>
      <c r="D104" s="209" t="str">
        <f>Table11[[#This Row],[Site ID]]&amp;"-"&amp;Table11[[#This Row],[Site Name]]</f>
        <v>TP(C)-The Point (C)</v>
      </c>
      <c r="E104" s="209">
        <v>2158891</v>
      </c>
      <c r="F104" s="209" t="s">
        <v>18</v>
      </c>
      <c r="G104" s="211">
        <v>44958</v>
      </c>
      <c r="H104" s="211">
        <v>44986</v>
      </c>
      <c r="I104" s="209">
        <v>672.94999999995343</v>
      </c>
      <c r="J104" s="209">
        <v>25.414127349730567</v>
      </c>
      <c r="K104" s="209">
        <v>13.264158324494034</v>
      </c>
      <c r="L104" s="209">
        <v>1.2430000000000001</v>
      </c>
      <c r="M104" s="209"/>
      <c r="N104" s="270">
        <f>INDEX(Table12[],MATCH(Table11[[#This Row],[Site ID]],Table12[[#Data],[Site ID]],0),MATCH(Table11[[#Headers],[Area]],Table12[#Headers],0))</f>
        <v>6</v>
      </c>
      <c r="O104" s="209"/>
    </row>
    <row r="105" spans="2:15">
      <c r="B105" s="208" t="s">
        <v>165</v>
      </c>
      <c r="C105" s="208" t="s">
        <v>124</v>
      </c>
      <c r="D105" s="208" t="str">
        <f>Table11[[#This Row],[Site ID]]&amp;"-"&amp;Table11[[#This Row],[Site Name]]</f>
        <v>LRPR-leigh road/Pluto Road</v>
      </c>
      <c r="E105" s="208">
        <v>2158892</v>
      </c>
      <c r="F105" s="208" t="s">
        <v>18</v>
      </c>
      <c r="G105" s="210">
        <v>44958</v>
      </c>
      <c r="H105" s="210">
        <v>44986</v>
      </c>
      <c r="I105" s="208">
        <v>673.08333333337214</v>
      </c>
      <c r="J105" s="208">
        <v>30.151578556392966</v>
      </c>
      <c r="K105" s="208">
        <v>15.736732023169607</v>
      </c>
      <c r="L105" s="208">
        <v>1.4750000000000001</v>
      </c>
      <c r="M105" s="208"/>
      <c r="N105" s="269">
        <f>INDEX(Table12[],MATCH(Table11[[#This Row],[Site ID]],Table12[[#Data],[Site ID]],0),MATCH(Table11[[#Headers],[Area]],Table12[#Headers],0))</f>
        <v>6</v>
      </c>
      <c r="O105" s="209"/>
    </row>
    <row r="106" spans="2:15">
      <c r="B106" s="209" t="s">
        <v>158</v>
      </c>
      <c r="C106" s="209" t="s">
        <v>143</v>
      </c>
      <c r="D106" s="209" t="str">
        <f>Table11[[#This Row],[Site ID]]&amp;"-"&amp;Table11[[#This Row],[Site Name]]</f>
        <v>OX-Oxburgh Close</v>
      </c>
      <c r="E106" s="209">
        <v>2158893</v>
      </c>
      <c r="F106" s="209" t="s">
        <v>18</v>
      </c>
      <c r="G106" s="211">
        <v>44958</v>
      </c>
      <c r="H106" s="211">
        <v>44986</v>
      </c>
      <c r="I106" s="209">
        <v>673.06666666665114</v>
      </c>
      <c r="J106" s="209">
        <v>20.34004308637131</v>
      </c>
      <c r="K106" s="209">
        <v>10.615888875976676</v>
      </c>
      <c r="L106" s="209">
        <v>0.995</v>
      </c>
      <c r="M106" s="209"/>
      <c r="N106" s="270">
        <f>INDEX(Table12[],MATCH(Table11[[#This Row],[Site ID]],Table12[[#Data],[Site ID]],0),MATCH(Table11[[#Headers],[Area]],Table12[#Headers],0))</f>
        <v>6</v>
      </c>
      <c r="O106" s="209"/>
    </row>
    <row r="107" spans="2:15">
      <c r="B107" s="208" t="s">
        <v>161</v>
      </c>
      <c r="C107" s="208" t="s">
        <v>95</v>
      </c>
      <c r="D107" s="208" t="str">
        <f>Table11[[#This Row],[Site ID]]&amp;"-"&amp;Table11[[#This Row],[Site Name]]</f>
        <v>HG-Hadleigh Gardens</v>
      </c>
      <c r="E107" s="208">
        <v>2158894</v>
      </c>
      <c r="F107" s="208" t="s">
        <v>18</v>
      </c>
      <c r="G107" s="210">
        <v>44958</v>
      </c>
      <c r="H107" s="210">
        <v>44986</v>
      </c>
      <c r="I107" s="208">
        <v>673.10000000009313</v>
      </c>
      <c r="J107" s="208">
        <v>20.298153320454777</v>
      </c>
      <c r="K107" s="208">
        <v>10.594025741364707</v>
      </c>
      <c r="L107" s="208">
        <v>0.99299999999999999</v>
      </c>
      <c r="M107" s="208"/>
      <c r="N107" s="269">
        <f>INDEX(Table12[],MATCH(Table11[[#This Row],[Site ID]],Table12[[#Data],[Site ID]],0),MATCH(Table11[[#Headers],[Area]],Table12[#Headers],0))</f>
        <v>6</v>
      </c>
      <c r="O107" s="209"/>
    </row>
    <row r="108" spans="2:15">
      <c r="B108" s="209" t="s">
        <v>164</v>
      </c>
      <c r="C108" s="209" t="s">
        <v>175</v>
      </c>
      <c r="D108" s="209" t="str">
        <f>Table11[[#This Row],[Site ID]]&amp;"-"&amp;Table11[[#This Row],[Site Name]]</f>
        <v>WA-Woodside Avenue</v>
      </c>
      <c r="E108" s="209">
        <v>2158895</v>
      </c>
      <c r="F108" s="209" t="s">
        <v>18</v>
      </c>
      <c r="G108" s="211">
        <v>44958</v>
      </c>
      <c r="H108" s="211">
        <v>44986</v>
      </c>
      <c r="I108" s="209">
        <v>673.10000000009313</v>
      </c>
      <c r="J108" s="209">
        <v>36.017468429648858</v>
      </c>
      <c r="K108" s="209">
        <v>18.798261184576649</v>
      </c>
      <c r="L108" s="209">
        <v>1.762</v>
      </c>
      <c r="M108" s="209"/>
      <c r="N108" s="270">
        <f>INDEX(Table12[],MATCH(Table11[[#This Row],[Site ID]],Table12[[#Data],[Site ID]],0),MATCH(Table11[[#Headers],[Area]],Table12[#Headers],0))</f>
        <v>6</v>
      </c>
      <c r="O108" s="209"/>
    </row>
    <row r="109" spans="2:15">
      <c r="B109" s="208" t="s">
        <v>168</v>
      </c>
      <c r="C109" s="208" t="s">
        <v>42</v>
      </c>
      <c r="D109" s="208" t="str">
        <f>Table11[[#This Row],[Site ID]]&amp;"-"&amp;Table11[[#This Row],[Site Name]]</f>
        <v>BEL-Belmont Road</v>
      </c>
      <c r="E109" s="208">
        <v>2158896</v>
      </c>
      <c r="F109" s="208" t="s">
        <v>18</v>
      </c>
      <c r="G109" s="210">
        <v>44958</v>
      </c>
      <c r="H109" s="210">
        <v>44986</v>
      </c>
      <c r="I109" s="208">
        <v>673.06666666665114</v>
      </c>
      <c r="J109" s="208">
        <v>25.368837658479194</v>
      </c>
      <c r="K109" s="208">
        <v>13.240520698579955</v>
      </c>
      <c r="L109" s="208">
        <v>1.2410000000000001</v>
      </c>
      <c r="M109" s="208"/>
      <c r="N109" s="269">
        <f>INDEX(Table12[],MATCH(Table11[[#This Row],[Site ID]],Table12[[#Data],[Site ID]],0),MATCH(Table11[[#Headers],[Area]],Table12[#Headers],0))</f>
        <v>6</v>
      </c>
      <c r="O109" s="209"/>
    </row>
    <row r="110" spans="2:15">
      <c r="B110" s="209" t="s">
        <v>171</v>
      </c>
      <c r="C110" s="209" t="s">
        <v>120</v>
      </c>
      <c r="D110" s="209" t="str">
        <f>Table11[[#This Row],[Site ID]]&amp;"-"&amp;Table11[[#This Row],[Site Name]]</f>
        <v>LR13-Leigh Road/J13</v>
      </c>
      <c r="E110" s="209">
        <v>2158897</v>
      </c>
      <c r="F110" s="209" t="s">
        <v>18</v>
      </c>
      <c r="G110" s="211">
        <v>44958</v>
      </c>
      <c r="H110" s="211">
        <v>44986</v>
      </c>
      <c r="I110" s="212">
        <v>673.08333333337214</v>
      </c>
      <c r="J110" s="212">
        <v>43.336506128510564</v>
      </c>
      <c r="K110" s="212">
        <v>22.618218229911569</v>
      </c>
      <c r="L110" s="212">
        <v>2.12</v>
      </c>
      <c r="M110" s="212"/>
      <c r="N110" s="270">
        <f>INDEX(Table12[],MATCH(Table11[[#This Row],[Site ID]],Table12[[#Data],[Site ID]],0),MATCH(Table11[[#Headers],[Area]],Table12[#Headers],0))</f>
        <v>6</v>
      </c>
      <c r="O110" s="209"/>
    </row>
    <row r="111" spans="2:15">
      <c r="B111" s="208" t="s">
        <v>174</v>
      </c>
      <c r="C111" s="208" t="s">
        <v>167</v>
      </c>
      <c r="D111" s="208" t="str">
        <f>Table11[[#This Row],[Site ID]]&amp;"-"&amp;Table11[[#This Row],[Site Name]]</f>
        <v>SC(A)-Steele Close (A)</v>
      </c>
      <c r="E111" s="208">
        <v>2158898</v>
      </c>
      <c r="F111" s="208" t="s">
        <v>18</v>
      </c>
      <c r="G111" s="210">
        <v>44958</v>
      </c>
      <c r="H111" s="210">
        <v>44986</v>
      </c>
      <c r="I111" s="208">
        <v>673.16666666662786</v>
      </c>
      <c r="J111" s="208">
        <v>20.459656845755077</v>
      </c>
      <c r="K111" s="208">
        <v>10.678317769183234</v>
      </c>
      <c r="L111" s="208">
        <v>1.0009999999999999</v>
      </c>
      <c r="M111" s="208"/>
      <c r="N111" s="269">
        <f>INDEX(Table12[],MATCH(Table11[[#This Row],[Site ID]],Table12[[#Data],[Site ID]],0),MATCH(Table11[[#Headers],[Area]],Table12[#Headers],0))</f>
        <v>6</v>
      </c>
      <c r="O111" s="209"/>
    </row>
    <row r="112" spans="2:15">
      <c r="B112" s="209" t="s">
        <v>177</v>
      </c>
      <c r="C112" s="209" t="s">
        <v>170</v>
      </c>
      <c r="D112" s="209" t="str">
        <f>Table11[[#This Row],[Site ID]]&amp;"-"&amp;Table11[[#This Row],[Site Name]]</f>
        <v>SC(B)-Steele Close (B)</v>
      </c>
      <c r="E112" s="209">
        <v>2158899</v>
      </c>
      <c r="F112" s="209" t="s">
        <v>18</v>
      </c>
      <c r="G112" s="211">
        <v>44958</v>
      </c>
      <c r="H112" s="211">
        <v>44986</v>
      </c>
      <c r="I112" s="209">
        <v>673.16666666662786</v>
      </c>
      <c r="J112" s="209">
        <v>23.218951225552214</v>
      </c>
      <c r="K112" s="209">
        <v>12.118450535256898</v>
      </c>
      <c r="L112" s="209">
        <v>1.1359999999999999</v>
      </c>
      <c r="M112" s="209"/>
      <c r="N112" s="270">
        <f>INDEX(Table12[],MATCH(Table11[[#This Row],[Site ID]],Table12[[#Data],[Site ID]],0),MATCH(Table11[[#Headers],[Area]],Table12[#Headers],0))</f>
        <v>6</v>
      </c>
      <c r="O112" s="209"/>
    </row>
    <row r="113" spans="2:15">
      <c r="B113" s="208" t="s">
        <v>179</v>
      </c>
      <c r="C113" s="208" t="s">
        <v>173</v>
      </c>
      <c r="D113" s="208" t="str">
        <f>Table11[[#This Row],[Site ID]]&amp;"-"&amp;Table11[[#This Row],[Site Name]]</f>
        <v>SC(C)-Steele Close (C)</v>
      </c>
      <c r="E113" s="208">
        <v>2158900</v>
      </c>
      <c r="F113" s="208" t="s">
        <v>18</v>
      </c>
      <c r="G113" s="210">
        <v>44958</v>
      </c>
      <c r="H113" s="210">
        <v>44986</v>
      </c>
      <c r="I113" s="208">
        <v>673.16666666662786</v>
      </c>
      <c r="J113" s="208">
        <v>24.240912106958564</v>
      </c>
      <c r="K113" s="208">
        <v>12.651833041210107</v>
      </c>
      <c r="L113" s="208">
        <v>1.1859999999999999</v>
      </c>
      <c r="M113" s="208"/>
      <c r="N113" s="269">
        <f>INDEX(Table12[],MATCH(Table11[[#This Row],[Site ID]],Table12[[#Data],[Site ID]],0),MATCH(Table11[[#Headers],[Area]],Table12[#Headers],0))</f>
        <v>6</v>
      </c>
      <c r="O113" s="209"/>
    </row>
    <row r="114" spans="2:15">
      <c r="B114" s="209" t="s">
        <v>182</v>
      </c>
      <c r="C114" s="209" t="s">
        <v>127</v>
      </c>
      <c r="D114" s="209" t="str">
        <f>Table11[[#This Row],[Site ID]]&amp;"-"&amp;Table11[[#This Row],[Site Name]]</f>
        <v>MC-Medina Close</v>
      </c>
      <c r="E114" s="209">
        <v>2158901</v>
      </c>
      <c r="F114" s="209" t="s">
        <v>18</v>
      </c>
      <c r="G114" s="211">
        <v>44958</v>
      </c>
      <c r="H114" s="211">
        <v>44986</v>
      </c>
      <c r="I114" s="209">
        <v>673.21666666679084</v>
      </c>
      <c r="J114" s="209">
        <v>24.566114920897604</v>
      </c>
      <c r="K114" s="209">
        <v>12.82156311111566</v>
      </c>
      <c r="L114" s="209">
        <v>1.202</v>
      </c>
      <c r="M114" s="209"/>
      <c r="N114" s="270">
        <f>INDEX(Table12[],MATCH(Table11[[#This Row],[Site ID]],Table12[[#Data],[Site ID]],0),MATCH(Table11[[#Headers],[Area]],Table12[#Headers],0))</f>
        <v>6</v>
      </c>
      <c r="O114" s="209"/>
    </row>
    <row r="115" spans="2:15">
      <c r="B115" s="208" t="s">
        <v>184</v>
      </c>
      <c r="C115" s="208" t="s">
        <v>154</v>
      </c>
      <c r="D115" s="208" t="str">
        <f>Table11[[#This Row],[Site ID]]&amp;"-"&amp;Table11[[#This Row],[Site Name]]</f>
        <v>PC(A)-Porteous Crescent (A)</v>
      </c>
      <c r="E115" s="208">
        <v>2158902</v>
      </c>
      <c r="F115" s="208" t="s">
        <v>18</v>
      </c>
      <c r="G115" s="210">
        <v>44958</v>
      </c>
      <c r="H115" s="210">
        <v>44986</v>
      </c>
      <c r="I115" s="208">
        <v>673.23333333333721</v>
      </c>
      <c r="J115" s="208">
        <v>20.764188740901997</v>
      </c>
      <c r="K115" s="208">
        <v>10.837259259343423</v>
      </c>
      <c r="L115" s="208">
        <v>1.016</v>
      </c>
      <c r="M115" s="208"/>
      <c r="N115" s="269">
        <f>INDEX(Table12[],MATCH(Table11[[#This Row],[Site ID]],Table12[[#Data],[Site ID]],0),MATCH(Table11[[#Headers],[Area]],Table12[#Headers],0))</f>
        <v>6</v>
      </c>
      <c r="O115" s="209"/>
    </row>
    <row r="116" spans="2:15">
      <c r="B116" s="209" t="s">
        <v>186</v>
      </c>
      <c r="C116" s="209" t="s">
        <v>133</v>
      </c>
      <c r="D116" s="209" t="str">
        <f>Table11[[#This Row],[Site ID]]&amp;"-"&amp;Table11[[#This Row],[Site Name]]</f>
        <v>NH-Nuffield Hospital</v>
      </c>
      <c r="E116" s="209">
        <v>2158903</v>
      </c>
      <c r="F116" s="209" t="s">
        <v>18</v>
      </c>
      <c r="G116" s="211">
        <v>44958</v>
      </c>
      <c r="H116" s="211">
        <v>44986</v>
      </c>
      <c r="I116" s="209">
        <v>673.21666666661622</v>
      </c>
      <c r="J116" s="209">
        <v>27.958773054739304</v>
      </c>
      <c r="K116" s="209">
        <v>14.592261510824272</v>
      </c>
      <c r="L116" s="209">
        <v>1.3680000000000001</v>
      </c>
      <c r="M116" s="209"/>
      <c r="N116" s="270">
        <f>INDEX(Table12[],MATCH(Table11[[#This Row],[Site ID]],Table12[[#Data],[Site ID]],0),MATCH(Table11[[#Headers],[Area]],Table12[#Headers],0))</f>
        <v>7</v>
      </c>
      <c r="O116" s="209"/>
    </row>
    <row r="117" spans="2:15">
      <c r="B117" s="208" t="s">
        <v>189</v>
      </c>
      <c r="C117" s="208" t="s">
        <v>30</v>
      </c>
      <c r="D117" s="208" t="str">
        <f>Table11[[#This Row],[Site ID]]&amp;"-"&amp;Table11[[#This Row],[Site Name]]</f>
        <v>AR-Ashdown Road</v>
      </c>
      <c r="E117" s="208">
        <v>2158904</v>
      </c>
      <c r="F117" s="208" t="s">
        <v>18</v>
      </c>
      <c r="G117" s="210">
        <v>44958</v>
      </c>
      <c r="H117" s="210">
        <v>44986</v>
      </c>
      <c r="I117" s="208">
        <v>673.25000000005821</v>
      </c>
      <c r="J117" s="208">
        <v>11.076684738209218</v>
      </c>
      <c r="K117" s="208">
        <v>5.7811506984390491</v>
      </c>
      <c r="L117" s="208">
        <v>0.54200000000000004</v>
      </c>
      <c r="M117" s="208"/>
      <c r="N117" s="269">
        <f>INDEX(Table12[],MATCH(Table11[[#This Row],[Site ID]],Table12[[#Data],[Site ID]],0),MATCH(Table11[[#Headers],[Area]],Table12[#Headers],0))</f>
        <v>7</v>
      </c>
      <c r="O117" s="209"/>
    </row>
    <row r="118" spans="2:15">
      <c r="B118" s="209" t="s">
        <v>191</v>
      </c>
      <c r="C118" s="209" t="s">
        <v>60</v>
      </c>
      <c r="D118" s="209" t="str">
        <f>Table11[[#This Row],[Site ID]]&amp;"-"&amp;Table11[[#This Row],[Site Name]]</f>
        <v>CC-Chestnut Close</v>
      </c>
      <c r="E118" s="209">
        <v>2158905</v>
      </c>
      <c r="F118" s="209" t="s">
        <v>18</v>
      </c>
      <c r="G118" s="211">
        <v>44958</v>
      </c>
      <c r="H118" s="211">
        <v>44986</v>
      </c>
      <c r="I118" s="209">
        <v>673.33333333331393</v>
      </c>
      <c r="J118" s="209">
        <v>28.383046039604778</v>
      </c>
      <c r="K118" s="209">
        <v>14.813698350524415</v>
      </c>
      <c r="L118" s="209">
        <v>1.389</v>
      </c>
      <c r="M118" s="209"/>
      <c r="N118" s="270">
        <f>INDEX(Table12[],MATCH(Table11[[#This Row],[Site ID]],Table12[[#Data],[Site ID]],0),MATCH(Table11[[#Headers],[Area]],Table12[#Headers],0))</f>
        <v>8</v>
      </c>
      <c r="O118" s="209"/>
    </row>
    <row r="119" spans="2:15">
      <c r="B119" s="208" t="s">
        <v>193</v>
      </c>
      <c r="C119" s="208" t="s">
        <v>188</v>
      </c>
      <c r="D119" s="208" t="str">
        <f>Table11[[#This Row],[Site ID]]&amp;"-"&amp;Table11[[#This Row],[Site Name]]</f>
        <v>SSQ-Sparrow Square</v>
      </c>
      <c r="E119" s="208">
        <v>2158906</v>
      </c>
      <c r="F119" s="208" t="s">
        <v>18</v>
      </c>
      <c r="G119" s="210">
        <v>44958</v>
      </c>
      <c r="H119" s="210">
        <v>44986</v>
      </c>
      <c r="I119" s="208">
        <v>673.35000000003492</v>
      </c>
      <c r="J119" s="208">
        <v>31.713028885421984</v>
      </c>
      <c r="K119" s="208">
        <v>16.551685222036525</v>
      </c>
      <c r="L119" s="208">
        <v>1.552</v>
      </c>
      <c r="M119" s="208"/>
      <c r="N119" s="269">
        <f>INDEX(Table12[],MATCH(Table11[[#This Row],[Site ID]],Table12[[#Data],[Site ID]],0),MATCH(Table11[[#Headers],[Area]],Table12[#Headers],0))</f>
        <v>8</v>
      </c>
      <c r="O119" s="209"/>
    </row>
    <row r="120" spans="2:15">
      <c r="B120" s="209" t="s">
        <v>195</v>
      </c>
      <c r="C120" s="209" t="s">
        <v>76</v>
      </c>
      <c r="D120" s="209" t="str">
        <f>Table11[[#This Row],[Site ID]]&amp;"-"&amp;Table11[[#This Row],[Site Name]]</f>
        <v>DD (A)-Dove Dale</v>
      </c>
      <c r="E120" s="209">
        <v>2158907</v>
      </c>
      <c r="F120" s="209" t="s">
        <v>18</v>
      </c>
      <c r="G120" s="211">
        <v>44958</v>
      </c>
      <c r="H120" s="211">
        <v>44986</v>
      </c>
      <c r="I120" s="209">
        <v>673.30000000004657</v>
      </c>
      <c r="J120" s="209">
        <v>29.263163522944655</v>
      </c>
      <c r="K120" s="209">
        <v>15.273049855399091</v>
      </c>
      <c r="L120" s="209">
        <v>1.4319999999999999</v>
      </c>
      <c r="M120" s="209"/>
      <c r="N120" s="270">
        <f>INDEX(Table12[],MATCH(Table11[[#This Row],[Site ID]],Table12[[#Data],[Site ID]],0),MATCH(Table11[[#Headers],[Area]],Table12[#Headers],0))</f>
        <v>8</v>
      </c>
      <c r="O120" s="209"/>
    </row>
    <row r="121" spans="2:15">
      <c r="B121" s="208" t="s">
        <v>197</v>
      </c>
      <c r="C121" s="208" t="s">
        <v>146</v>
      </c>
      <c r="D121" s="208" t="str">
        <f>Table11[[#This Row],[Site ID]]&amp;"-"&amp;Table11[[#This Row],[Site Name]]</f>
        <v>PA-Passfield Avenue</v>
      </c>
      <c r="E121" s="208">
        <v>2158908</v>
      </c>
      <c r="F121" s="208" t="s">
        <v>18</v>
      </c>
      <c r="G121" s="210">
        <v>44958</v>
      </c>
      <c r="H121" s="210">
        <v>44986</v>
      </c>
      <c r="I121" s="208">
        <v>673.31666666659294</v>
      </c>
      <c r="J121" s="208">
        <v>30.631561672321979</v>
      </c>
      <c r="K121" s="208">
        <v>15.987245131692056</v>
      </c>
      <c r="L121" s="208">
        <v>1.4990000000000001</v>
      </c>
      <c r="M121" s="208"/>
      <c r="N121" s="269">
        <f>INDEX(Table12[],MATCH(Table11[[#This Row],[Site ID]],Table12[[#Data],[Site ID]],0),MATCH(Table11[[#Headers],[Area]],Table12[#Headers],0))</f>
        <v>8</v>
      </c>
      <c r="O121" s="209"/>
    </row>
    <row r="122" spans="2:15">
      <c r="B122" s="209" t="s">
        <v>12</v>
      </c>
      <c r="C122" s="209" t="s">
        <v>13</v>
      </c>
      <c r="D122" s="209" t="str">
        <f>Table11[[#This Row],[Site ID]]&amp;"-"&amp;Table11[[#This Row],[Site Name]]</f>
        <v>HSB-High Street Botley</v>
      </c>
      <c r="E122" s="209">
        <v>2179820</v>
      </c>
      <c r="F122" s="209" t="s">
        <v>19</v>
      </c>
      <c r="G122" s="211">
        <v>44986</v>
      </c>
      <c r="H122" s="211">
        <v>45021</v>
      </c>
      <c r="I122" s="209">
        <v>839.26666666672099</v>
      </c>
      <c r="J122" s="209">
        <v>30.656918738579318</v>
      </c>
      <c r="K122" s="209">
        <v>16.00047950865309</v>
      </c>
      <c r="L122" s="209">
        <v>1.87</v>
      </c>
      <c r="M122" s="209"/>
      <c r="N122" s="270">
        <f>INDEX(Table12[],MATCH(Table11[[#This Row],[Site ID]],Table12[[#Data],[Site ID]],0),MATCH(Table11[[#Headers],[Area]],Table12[#Headers],0))</f>
        <v>1</v>
      </c>
      <c r="O122" s="209"/>
    </row>
    <row r="123" spans="2:15">
      <c r="B123" s="208" t="s">
        <v>23</v>
      </c>
      <c r="C123" s="208" t="s">
        <v>24</v>
      </c>
      <c r="D123" s="208" t="str">
        <f>Table11[[#This Row],[Site ID]]&amp;"-"&amp;Table11[[#This Row],[Site Name]]</f>
        <v>HSB2A-High Street Botley 2 (A)</v>
      </c>
      <c r="E123" s="208">
        <v>2179821</v>
      </c>
      <c r="F123" s="208" t="s">
        <v>19</v>
      </c>
      <c r="G123" s="210">
        <v>44986</v>
      </c>
      <c r="H123" s="210">
        <v>45021</v>
      </c>
      <c r="I123" s="208">
        <v>839.15000000002328</v>
      </c>
      <c r="J123" s="208">
        <v>25.315969731274993</v>
      </c>
      <c r="K123" s="208">
        <v>13.212927834694673</v>
      </c>
      <c r="L123" s="208">
        <v>1.544</v>
      </c>
      <c r="M123" s="208"/>
      <c r="N123" s="269">
        <f>INDEX(Table12[],MATCH(Table11[[#This Row],[Site ID]],Table12[[#Data],[Site ID]],0),MATCH(Table11[[#Headers],[Area]],Table12[#Headers],0))</f>
        <v>1</v>
      </c>
      <c r="O123" s="209"/>
    </row>
    <row r="124" spans="2:15">
      <c r="B124" s="209" t="s">
        <v>27</v>
      </c>
      <c r="C124" s="209" t="s">
        <v>28</v>
      </c>
      <c r="D124" s="209" t="str">
        <f>Table11[[#This Row],[Site ID]]&amp;"-"&amp;Table11[[#This Row],[Site Name]]</f>
        <v>KCA-Kings Copse Avenue</v>
      </c>
      <c r="E124" s="209">
        <v>2179822</v>
      </c>
      <c r="F124" s="209" t="s">
        <v>19</v>
      </c>
      <c r="G124" s="211">
        <v>44986</v>
      </c>
      <c r="H124" s="211">
        <v>45021</v>
      </c>
      <c r="I124" s="209">
        <v>839.08333333331393</v>
      </c>
      <c r="J124" s="209">
        <v>29.466588141822111</v>
      </c>
      <c r="K124" s="209">
        <v>15.379221368383149</v>
      </c>
      <c r="L124" s="209">
        <v>1.7969999999999999</v>
      </c>
      <c r="M124" s="209"/>
      <c r="N124" s="270">
        <f>INDEX(Table12[],MATCH(Table11[[#This Row],[Site ID]],Table12[[#Data],[Site ID]],0),MATCH(Table11[[#Headers],[Area]],Table12[#Headers],0))</f>
        <v>1</v>
      </c>
      <c r="O124" s="209"/>
    </row>
    <row r="125" spans="2:15">
      <c r="B125" s="208" t="s">
        <v>31</v>
      </c>
      <c r="C125" s="208" t="s">
        <v>32</v>
      </c>
      <c r="D125" s="208" t="str">
        <f>Table11[[#This Row],[Site ID]]&amp;"-"&amp;Table11[[#This Row],[Site Name]]</f>
        <v>GR-Grange Road</v>
      </c>
      <c r="E125" s="208">
        <v>2179823</v>
      </c>
      <c r="F125" s="208" t="s">
        <v>19</v>
      </c>
      <c r="G125" s="210">
        <v>44986</v>
      </c>
      <c r="H125" s="210">
        <v>45021</v>
      </c>
      <c r="I125" s="208">
        <v>839.06666666659294</v>
      </c>
      <c r="J125" s="208">
        <v>25.154504211030339</v>
      </c>
      <c r="K125" s="208">
        <v>13.128655642500178</v>
      </c>
      <c r="L125" s="208">
        <v>1.534</v>
      </c>
      <c r="M125" s="208"/>
      <c r="N125" s="269">
        <f>INDEX(Table12[],MATCH(Table11[[#This Row],[Site ID]],Table12[[#Data],[Site ID]],0),MATCH(Table11[[#Headers],[Area]],Table12[#Headers],0))</f>
        <v>1</v>
      </c>
      <c r="O125" s="209"/>
    </row>
    <row r="126" spans="2:15">
      <c r="B126" s="209" t="s">
        <v>35</v>
      </c>
      <c r="C126" s="209" t="s">
        <v>36</v>
      </c>
      <c r="D126" s="209" t="str">
        <f>Table11[[#This Row],[Site ID]]&amp;"-"&amp;Table11[[#This Row],[Site Name]]</f>
        <v>PAV-Pavilion Road</v>
      </c>
      <c r="E126" s="209">
        <v>2179824</v>
      </c>
      <c r="F126" s="209" t="s">
        <v>19</v>
      </c>
      <c r="G126" s="211">
        <v>44986</v>
      </c>
      <c r="H126" s="211">
        <v>45021</v>
      </c>
      <c r="I126" s="209">
        <v>839.01666666660458</v>
      </c>
      <c r="J126" s="209">
        <v>17.891264376950531</v>
      </c>
      <c r="K126" s="209">
        <v>9.3378206560284607</v>
      </c>
      <c r="L126" s="209">
        <v>1.091</v>
      </c>
      <c r="M126" s="209"/>
      <c r="N126" s="270">
        <f>INDEX(Table12[],MATCH(Table11[[#This Row],[Site ID]],Table12[[#Data],[Site ID]],0),MATCH(Table11[[#Headers],[Area]],Table12[#Headers],0))</f>
        <v>1</v>
      </c>
      <c r="O126" s="209"/>
    </row>
    <row r="127" spans="2:15">
      <c r="B127" s="208" t="s">
        <v>39</v>
      </c>
      <c r="C127" s="208" t="s">
        <v>40</v>
      </c>
      <c r="D127" s="208" t="str">
        <f>Table11[[#This Row],[Site ID]]&amp;"-"&amp;Table11[[#This Row],[Site Name]]</f>
        <v>WSRB-Winchester Street Railway Bridge</v>
      </c>
      <c r="E127" s="208">
        <v>2179825</v>
      </c>
      <c r="F127" s="208" t="s">
        <v>19</v>
      </c>
      <c r="G127" s="210">
        <v>44986</v>
      </c>
      <c r="H127" s="210">
        <v>45021</v>
      </c>
      <c r="I127" s="208">
        <v>839.3833333334187</v>
      </c>
      <c r="J127" s="208">
        <v>14.096944185213903</v>
      </c>
      <c r="K127" s="208">
        <v>7.3574865267295948</v>
      </c>
      <c r="L127" s="208">
        <v>0.86</v>
      </c>
      <c r="M127" s="208"/>
      <c r="N127" s="269">
        <f>INDEX(Table12[],MATCH(Table11[[#This Row],[Site ID]],Table12[[#Data],[Site ID]],0),MATCH(Table11[[#Headers],[Area]],Table12[#Headers],0))</f>
        <v>1</v>
      </c>
      <c r="O127" s="209"/>
    </row>
    <row r="128" spans="2:15">
      <c r="B128" s="209" t="s">
        <v>43</v>
      </c>
      <c r="C128" s="209" t="s">
        <v>44</v>
      </c>
      <c r="D128" s="209" t="str">
        <f>Table11[[#This Row],[Site ID]]&amp;"-"&amp;Table11[[#This Row],[Site Name]]</f>
        <v>UNC-Upper Northam Close</v>
      </c>
      <c r="E128" s="209">
        <v>2179826</v>
      </c>
      <c r="F128" s="209" t="s">
        <v>19</v>
      </c>
      <c r="G128" s="211">
        <v>44986</v>
      </c>
      <c r="H128" s="211">
        <v>45021</v>
      </c>
      <c r="I128" s="209">
        <v>839.06666666676756</v>
      </c>
      <c r="J128" s="209">
        <v>22.547225091368652</v>
      </c>
      <c r="K128" s="209">
        <v>11.767862782551489</v>
      </c>
      <c r="L128" s="209">
        <v>1.375</v>
      </c>
      <c r="M128" s="209"/>
      <c r="N128" s="270">
        <f>INDEX(Table12[],MATCH(Table11[[#This Row],[Site ID]],Table12[[#Data],[Site ID]],0),MATCH(Table11[[#Headers],[Area]],Table12[#Headers],0))</f>
        <v>1</v>
      </c>
      <c r="O128" s="209"/>
    </row>
    <row r="129" spans="2:15">
      <c r="B129" s="208" t="s">
        <v>50</v>
      </c>
      <c r="C129" s="208" t="s">
        <v>38</v>
      </c>
      <c r="D129" s="208" t="str">
        <f>Table11[[#This Row],[Site ID]]&amp;"-"&amp;Table11[[#This Row],[Site Name]]</f>
        <v>BDG2-Bridge Road 2</v>
      </c>
      <c r="E129" s="208">
        <v>2179828</v>
      </c>
      <c r="F129" s="208" t="s">
        <v>19</v>
      </c>
      <c r="G129" s="210">
        <v>44986</v>
      </c>
      <c r="H129" s="210">
        <v>45021</v>
      </c>
      <c r="I129" s="208">
        <v>839.05000000004657</v>
      </c>
      <c r="J129" s="208">
        <v>35.338352899110127</v>
      </c>
      <c r="K129" s="208">
        <v>18.443816753189001</v>
      </c>
      <c r="L129" s="208">
        <v>2.1549999999999998</v>
      </c>
      <c r="M129" s="208"/>
      <c r="N129" s="269">
        <f>INDEX(Table12[],MATCH(Table11[[#This Row],[Site ID]],Table12[[#Data],[Site ID]],0),MATCH(Table11[[#Headers],[Area]],Table12[#Headers],0))</f>
        <v>2</v>
      </c>
      <c r="O129" s="209"/>
    </row>
    <row r="130" spans="2:15">
      <c r="B130" s="209" t="s">
        <v>53</v>
      </c>
      <c r="C130" s="209" t="s">
        <v>54</v>
      </c>
      <c r="D130" s="209" t="str">
        <f>Table11[[#This Row],[Site ID]]&amp;"-"&amp;Table11[[#This Row],[Site Name]]</f>
        <v>OH2-Oakhill 2 (Bridge)</v>
      </c>
      <c r="E130" s="209">
        <v>2179829</v>
      </c>
      <c r="F130" s="209" t="s">
        <v>19</v>
      </c>
      <c r="G130" s="211">
        <v>44986</v>
      </c>
      <c r="H130" s="211">
        <v>45021</v>
      </c>
      <c r="I130" s="209">
        <v>839.04999999987194</v>
      </c>
      <c r="J130" s="209">
        <v>42.553608247429182</v>
      </c>
      <c r="K130" s="209">
        <v>22.209607644796026</v>
      </c>
      <c r="L130" s="209">
        <v>2.5950000000000002</v>
      </c>
      <c r="M130" s="209"/>
      <c r="N130" s="270">
        <f>INDEX(Table12[],MATCH(Table11[[#This Row],[Site ID]],Table12[[#Data],[Site ID]],0),MATCH(Table11[[#Headers],[Area]],Table12[#Headers],0))</f>
        <v>2</v>
      </c>
      <c r="O130" s="209"/>
    </row>
    <row r="131" spans="2:15">
      <c r="B131" s="208" t="s">
        <v>57</v>
      </c>
      <c r="C131" s="208" t="s">
        <v>58</v>
      </c>
      <c r="D131" s="208" t="str">
        <f>Table11[[#This Row],[Site ID]]&amp;"-"&amp;Table11[[#This Row],[Site Name]]</f>
        <v>OH-Oakhill (Prov)</v>
      </c>
      <c r="E131" s="208">
        <v>2179830</v>
      </c>
      <c r="F131" s="208" t="s">
        <v>19</v>
      </c>
      <c r="G131" s="210">
        <v>44986</v>
      </c>
      <c r="H131" s="210">
        <v>45021</v>
      </c>
      <c r="I131" s="208">
        <v>838.98333333333721</v>
      </c>
      <c r="J131" s="208">
        <v>32.159636464768717</v>
      </c>
      <c r="K131" s="208">
        <v>16.784778948209144</v>
      </c>
      <c r="L131" s="208">
        <v>1.9610000000000001</v>
      </c>
      <c r="M131" s="208"/>
      <c r="N131" s="269">
        <f>INDEX(Table12[],MATCH(Table11[[#This Row],[Site ID]],Table12[[#Data],[Site ID]],0),MATCH(Table11[[#Headers],[Area]],Table12[#Headers],0))</f>
        <v>2</v>
      </c>
      <c r="O131" s="209"/>
    </row>
    <row r="132" spans="2:15">
      <c r="B132" s="209" t="s">
        <v>61</v>
      </c>
      <c r="C132" s="209" t="s">
        <v>62</v>
      </c>
      <c r="D132" s="209" t="str">
        <f>Table11[[#This Row],[Site ID]]&amp;"-"&amp;Table11[[#This Row],[Site Name]]</f>
        <v>PH2-Providence Hill 2</v>
      </c>
      <c r="E132" s="209">
        <v>2179831</v>
      </c>
      <c r="F132" s="209" t="s">
        <v>19</v>
      </c>
      <c r="G132" s="211">
        <v>44986</v>
      </c>
      <c r="H132" s="211">
        <v>45021</v>
      </c>
      <c r="I132" s="209">
        <v>838.89999999990687</v>
      </c>
      <c r="J132" s="209">
        <v>22.125272380500729</v>
      </c>
      <c r="K132" s="209">
        <v>11.547636941806227</v>
      </c>
      <c r="L132" s="209">
        <v>1.349</v>
      </c>
      <c r="M132" s="209"/>
      <c r="N132" s="270">
        <f>INDEX(Table12[],MATCH(Table11[[#This Row],[Site ID]],Table12[[#Data],[Site ID]],0),MATCH(Table11[[#Headers],[Area]],Table12[#Headers],0))</f>
        <v>2</v>
      </c>
      <c r="O132" s="209"/>
    </row>
    <row r="133" spans="2:15">
      <c r="B133" s="208" t="s">
        <v>65</v>
      </c>
      <c r="C133" s="208" t="s">
        <v>66</v>
      </c>
      <c r="D133" s="208" t="str">
        <f>Table11[[#This Row],[Site ID]]&amp;"-"&amp;Table11[[#This Row],[Site Name]]</f>
        <v>PH1-Providence Hill 1</v>
      </c>
      <c r="E133" s="208">
        <v>2179832</v>
      </c>
      <c r="F133" s="208" t="s">
        <v>19</v>
      </c>
      <c r="G133" s="210">
        <v>44986</v>
      </c>
      <c r="H133" s="210">
        <v>45021</v>
      </c>
      <c r="I133" s="208">
        <v>838.81666666665114</v>
      </c>
      <c r="J133" s="208">
        <v>35.545017385603387</v>
      </c>
      <c r="K133" s="208">
        <v>18.551679220043521</v>
      </c>
      <c r="L133" s="208">
        <v>2.1669999999999998</v>
      </c>
      <c r="M133" s="208"/>
      <c r="N133" s="269">
        <f>INDEX(Table12[],MATCH(Table11[[#This Row],[Site ID]],Table12[[#Data],[Site ID]],0),MATCH(Table11[[#Headers],[Area]],Table12[#Headers],0))</f>
        <v>2</v>
      </c>
      <c r="O133" s="209"/>
    </row>
    <row r="134" spans="2:15">
      <c r="B134" s="209" t="s">
        <v>69</v>
      </c>
      <c r="C134" s="209" t="s">
        <v>70</v>
      </c>
      <c r="D134" s="209" t="str">
        <f>Table11[[#This Row],[Site ID]]&amp;"-"&amp;Table11[[#This Row],[Site Name]]</f>
        <v>PH3-Providence Hill 3</v>
      </c>
      <c r="E134" s="209">
        <v>2179833</v>
      </c>
      <c r="F134" s="209" t="s">
        <v>19</v>
      </c>
      <c r="G134" s="211">
        <v>44986</v>
      </c>
      <c r="H134" s="211">
        <v>45021</v>
      </c>
      <c r="I134" s="209">
        <v>838.81666666665114</v>
      </c>
      <c r="J134" s="209">
        <v>25.227612708379336</v>
      </c>
      <c r="K134" s="209">
        <v>13.166812478277317</v>
      </c>
      <c r="L134" s="209">
        <v>1.538</v>
      </c>
      <c r="M134" s="209"/>
      <c r="N134" s="270">
        <f>INDEX(Table12[],MATCH(Table11[[#This Row],[Site ID]],Table12[[#Data],[Site ID]],0),MATCH(Table11[[#Headers],[Area]],Table12[#Headers],0))</f>
        <v>2</v>
      </c>
      <c r="O134" s="209"/>
    </row>
    <row r="135" spans="2:15">
      <c r="B135" s="208" t="s">
        <v>73</v>
      </c>
      <c r="C135" s="208" t="s">
        <v>74</v>
      </c>
      <c r="D135" s="208" t="str">
        <f>Table11[[#This Row],[Site ID]]&amp;"-"&amp;Table11[[#This Row],[Site Name]]</f>
        <v>HL2-Hamble Lane 2 (Tesco)</v>
      </c>
      <c r="E135" s="208">
        <v>2179834</v>
      </c>
      <c r="F135" s="208" t="s">
        <v>19</v>
      </c>
      <c r="G135" s="210">
        <v>44986</v>
      </c>
      <c r="H135" s="210">
        <v>45021</v>
      </c>
      <c r="I135" s="208">
        <v>838.98333333333721</v>
      </c>
      <c r="J135" s="208">
        <v>33.20921154571986</v>
      </c>
      <c r="K135" s="208">
        <v>17.332573875636673</v>
      </c>
      <c r="L135" s="208">
        <v>2.0249999999999999</v>
      </c>
      <c r="M135" s="208"/>
      <c r="N135" s="269">
        <f>INDEX(Table12[],MATCH(Table11[[#This Row],[Site ID]],Table12[[#Data],[Site ID]],0),MATCH(Table11[[#Headers],[Area]],Table12[#Headers],0))</f>
        <v>2</v>
      </c>
      <c r="O135" s="209"/>
    </row>
    <row r="136" spans="2:15">
      <c r="B136" s="209" t="s">
        <v>77</v>
      </c>
      <c r="C136" s="209" t="s">
        <v>78</v>
      </c>
      <c r="D136" s="209" t="str">
        <f>Table11[[#This Row],[Site ID]]&amp;"-"&amp;Table11[[#This Row],[Site Name]]</f>
        <v>HL-Hamble Lane (Woodlands)</v>
      </c>
      <c r="E136" s="209">
        <v>2179835</v>
      </c>
      <c r="F136" s="209" t="s">
        <v>19</v>
      </c>
      <c r="G136" s="211">
        <v>44986</v>
      </c>
      <c r="H136" s="211">
        <v>45021</v>
      </c>
      <c r="I136" s="209">
        <v>838.94999999989523</v>
      </c>
      <c r="J136" s="209">
        <v>27.929646582040558</v>
      </c>
      <c r="K136" s="209">
        <v>14.577059802735157</v>
      </c>
      <c r="L136" s="209">
        <v>1.7030000000000001</v>
      </c>
      <c r="M136" s="209"/>
      <c r="N136" s="270">
        <f>INDEX(Table12[],MATCH(Table11[[#This Row],[Site ID]],Table12[[#Data],[Site ID]],0),MATCH(Table11[[#Headers],[Area]],Table12[#Headers],0))</f>
        <v>2</v>
      </c>
      <c r="O136" s="209"/>
    </row>
    <row r="137" spans="2:15">
      <c r="B137" s="208" t="s">
        <v>89</v>
      </c>
      <c r="C137" s="208" t="s">
        <v>90</v>
      </c>
      <c r="D137" s="208" t="str">
        <f>Table11[[#This Row],[Site ID]]&amp;"-"&amp;Table11[[#This Row],[Site Name]]</f>
        <v>HPS-Hamble Primary School</v>
      </c>
      <c r="E137" s="208">
        <v>2179838</v>
      </c>
      <c r="F137" s="208" t="s">
        <v>19</v>
      </c>
      <c r="G137" s="210">
        <v>44986</v>
      </c>
      <c r="H137" s="210">
        <v>45021</v>
      </c>
      <c r="I137" s="208">
        <v>838.81666666665114</v>
      </c>
      <c r="J137" s="208">
        <v>24.653512289137929</v>
      </c>
      <c r="K137" s="208">
        <v>12.867177603934202</v>
      </c>
      <c r="L137" s="208">
        <v>1.5029999999999999</v>
      </c>
      <c r="M137" s="208"/>
      <c r="N137" s="269">
        <f>INDEX(Table12[],MATCH(Table11[[#This Row],[Site ID]],Table12[[#Data],[Site ID]],0),MATCH(Table11[[#Headers],[Area]],Table12[#Headers],0))</f>
        <v>2</v>
      </c>
      <c r="O137" s="209"/>
    </row>
    <row r="138" spans="2:15">
      <c r="B138" s="209" t="s">
        <v>88</v>
      </c>
      <c r="C138" s="209" t="s">
        <v>93</v>
      </c>
      <c r="D138" s="209" t="str">
        <f>Table11[[#This Row],[Site ID]]&amp;"-"&amp;Table11[[#This Row],[Site Name]]</f>
        <v>HPO-Hound Parish Office</v>
      </c>
      <c r="E138" s="209">
        <v>2179839</v>
      </c>
      <c r="F138" s="209" t="s">
        <v>19</v>
      </c>
      <c r="G138" s="211">
        <v>44986</v>
      </c>
      <c r="H138" s="211">
        <v>45021</v>
      </c>
      <c r="I138" s="209">
        <v>838.31666666676756</v>
      </c>
      <c r="J138" s="209">
        <v>16.773730690468966</v>
      </c>
      <c r="K138" s="209">
        <v>8.754556727802175</v>
      </c>
      <c r="L138" s="209">
        <v>1.022</v>
      </c>
      <c r="M138" s="209"/>
      <c r="N138" s="270">
        <f>INDEX(Table12[],MATCH(Table11[[#This Row],[Site ID]],Table12[[#Data],[Site ID]],0),MATCH(Table11[[#Headers],[Area]],Table12[#Headers],0))</f>
        <v>2</v>
      </c>
      <c r="O138" s="209"/>
    </row>
    <row r="139" spans="2:15">
      <c r="B139" s="208" t="s">
        <v>92</v>
      </c>
      <c r="C139" s="208" t="s">
        <v>97</v>
      </c>
      <c r="D139" s="208" t="str">
        <f>Table11[[#This Row],[Site ID]]&amp;"-"&amp;Table11[[#This Row],[Site Name]]</f>
        <v>SWA-Swaythling road</v>
      </c>
      <c r="E139" s="208">
        <v>2179840</v>
      </c>
      <c r="F139" s="208" t="s">
        <v>19</v>
      </c>
      <c r="G139" s="210">
        <v>44986</v>
      </c>
      <c r="H139" s="210">
        <v>45021</v>
      </c>
      <c r="I139" s="208">
        <v>838.28333333332557</v>
      </c>
      <c r="J139" s="208">
        <v>23.947011949023029</v>
      </c>
      <c r="K139" s="208">
        <v>12.498440474437906</v>
      </c>
      <c r="L139" s="208">
        <v>1.4590000000000001</v>
      </c>
      <c r="M139" s="208"/>
      <c r="N139" s="269">
        <f>INDEX(Table12[],MATCH(Table11[[#This Row],[Site ID]],Table12[[#Data],[Site ID]],0),MATCH(Table11[[#Headers],[Area]],Table12[#Headers],0))</f>
        <v>3</v>
      </c>
      <c r="O139" s="209"/>
    </row>
    <row r="140" spans="2:15">
      <c r="B140" s="209" t="s">
        <v>96</v>
      </c>
      <c r="C140" s="209" t="s">
        <v>26</v>
      </c>
      <c r="D140" s="209" t="str">
        <f>Table11[[#This Row],[Site ID]]&amp;"-"&amp;Table11[[#This Row],[Site Name]]</f>
        <v>AL-Allington Lane</v>
      </c>
      <c r="E140" s="209">
        <v>2179841</v>
      </c>
      <c r="F140" s="209" t="s">
        <v>19</v>
      </c>
      <c r="G140" s="211">
        <v>44986</v>
      </c>
      <c r="H140" s="211">
        <v>45021</v>
      </c>
      <c r="I140" s="209">
        <v>838.1166666666395</v>
      </c>
      <c r="J140" s="209">
        <v>21.719120647484147</v>
      </c>
      <c r="K140" s="209">
        <v>11.335657957977112</v>
      </c>
      <c r="L140" s="209">
        <v>1.323</v>
      </c>
      <c r="M140" s="209"/>
      <c r="N140" s="270">
        <f>INDEX(Table12[],MATCH(Table11[[#This Row],[Site ID]],Table12[[#Data],[Site ID]],0),MATCH(Table11[[#Headers],[Area]],Table12[#Headers],0))</f>
        <v>3</v>
      </c>
      <c r="O140" s="209"/>
    </row>
    <row r="141" spans="2:15">
      <c r="B141" s="208" t="s">
        <v>99</v>
      </c>
      <c r="C141" s="208" t="s">
        <v>102</v>
      </c>
      <c r="D141" s="208" t="str">
        <f>Table11[[#This Row],[Site ID]]&amp;"-"&amp;Table11[[#This Row],[Site Name]]</f>
        <v>JW-Jukes Walk</v>
      </c>
      <c r="E141" s="208">
        <v>2179842</v>
      </c>
      <c r="F141" s="208" t="s">
        <v>19</v>
      </c>
      <c r="G141" s="210">
        <v>44986</v>
      </c>
      <c r="H141" s="210">
        <v>45021</v>
      </c>
      <c r="I141" s="208">
        <v>838.1166666666395</v>
      </c>
      <c r="J141" s="208">
        <v>18.140308628473154</v>
      </c>
      <c r="K141" s="208">
        <v>9.4678019981592669</v>
      </c>
      <c r="L141" s="208">
        <v>1.105</v>
      </c>
      <c r="M141" s="208"/>
      <c r="N141" s="269">
        <f>INDEX(Table12[],MATCH(Table11[[#This Row],[Site ID]],Table12[[#Data],[Site ID]],0),MATCH(Table11[[#Headers],[Area]],Table12[#Headers],0))</f>
        <v>3</v>
      </c>
      <c r="O141" s="209"/>
    </row>
    <row r="142" spans="2:15">
      <c r="B142" s="209" t="s">
        <v>101</v>
      </c>
      <c r="C142" s="209" t="s">
        <v>46</v>
      </c>
      <c r="D142" s="209" t="str">
        <f>Table11[[#This Row],[Site ID]]&amp;"-"&amp;Table11[[#This Row],[Site Name]]</f>
        <v>BOT-Botley Road</v>
      </c>
      <c r="E142" s="209">
        <v>2179843</v>
      </c>
      <c r="F142" s="209" t="s">
        <v>19</v>
      </c>
      <c r="G142" s="211">
        <v>44986</v>
      </c>
      <c r="H142" s="211">
        <v>45021</v>
      </c>
      <c r="I142" s="209">
        <v>838.09999999991851</v>
      </c>
      <c r="J142" s="209">
        <v>28.450479656368358</v>
      </c>
      <c r="K142" s="209">
        <v>14.848893348835261</v>
      </c>
      <c r="L142" s="209">
        <v>1.7330000000000001</v>
      </c>
      <c r="M142" s="209"/>
      <c r="N142" s="270">
        <f>INDEX(Table12[],MATCH(Table11[[#This Row],[Site ID]],Table12[[#Data],[Site ID]],0),MATCH(Table11[[#Headers],[Area]],Table12[#Headers],0))</f>
        <v>4</v>
      </c>
      <c r="O142" s="209"/>
    </row>
    <row r="143" spans="2:15">
      <c r="B143" s="208" t="s">
        <v>104</v>
      </c>
      <c r="C143" s="208" t="s">
        <v>107</v>
      </c>
      <c r="D143" s="208" t="str">
        <f>Table11[[#This Row],[Site ID]]&amp;"-"&amp;Table11[[#This Row],[Site Name]]</f>
        <v>WYV-Wyvern School</v>
      </c>
      <c r="E143" s="208">
        <v>2179844</v>
      </c>
      <c r="F143" s="208" t="s">
        <v>19</v>
      </c>
      <c r="G143" s="210">
        <v>44986</v>
      </c>
      <c r="H143" s="210">
        <v>45021</v>
      </c>
      <c r="I143" s="208">
        <v>838.05000000010477</v>
      </c>
      <c r="J143" s="208">
        <v>25.973077978637647</v>
      </c>
      <c r="K143" s="208">
        <v>13.55588621014491</v>
      </c>
      <c r="L143" s="208">
        <v>1.5820000000000001</v>
      </c>
      <c r="M143" s="208"/>
      <c r="N143" s="269">
        <f>INDEX(Table12[],MATCH(Table11[[#This Row],[Site ID]],Table12[[#Data],[Site ID]],0),MATCH(Table11[[#Headers],[Area]],Table12[#Headers],0))</f>
        <v>4</v>
      </c>
      <c r="O143" s="209"/>
    </row>
    <row r="144" spans="2:15">
      <c r="B144" s="209" t="s">
        <v>106</v>
      </c>
      <c r="C144" s="209" t="s">
        <v>84</v>
      </c>
      <c r="D144" s="209" t="str">
        <f>Table11[[#This Row],[Site ID]]&amp;"-"&amp;Table11[[#This Row],[Site Name]]</f>
        <v>FORSL-Fair Oak Road/Sandy Lane</v>
      </c>
      <c r="E144" s="209">
        <v>2179845</v>
      </c>
      <c r="F144" s="209" t="s">
        <v>19</v>
      </c>
      <c r="G144" s="211">
        <v>44986</v>
      </c>
      <c r="H144" s="211">
        <v>45021</v>
      </c>
      <c r="I144" s="209">
        <v>837.96666666667443</v>
      </c>
      <c r="J144" s="209">
        <v>26.79663630215974</v>
      </c>
      <c r="K144" s="209">
        <v>13.985718320542663</v>
      </c>
      <c r="L144" s="209">
        <v>1.6319999999999999</v>
      </c>
      <c r="M144" s="209"/>
      <c r="N144" s="270">
        <f>INDEX(Table12[],MATCH(Table11[[#This Row],[Site ID]],Table12[[#Data],[Site ID]],0),MATCH(Table11[[#Headers],[Area]],Table12[#Headers],0))</f>
        <v>4</v>
      </c>
      <c r="O144" s="209"/>
    </row>
    <row r="145" spans="2:15">
      <c r="B145" s="208" t="s">
        <v>109</v>
      </c>
      <c r="C145" s="208" t="s">
        <v>80</v>
      </c>
      <c r="D145" s="208" t="str">
        <f>Table11[[#This Row],[Site ID]]&amp;"-"&amp;Table11[[#This Row],[Site Name]]</f>
        <v>FOR-Fair Oak Road</v>
      </c>
      <c r="E145" s="208">
        <v>2179846</v>
      </c>
      <c r="F145" s="208" t="s">
        <v>19</v>
      </c>
      <c r="G145" s="210">
        <v>44986</v>
      </c>
      <c r="H145" s="210">
        <v>45021</v>
      </c>
      <c r="I145" s="208">
        <v>837.94999999995343</v>
      </c>
      <c r="J145" s="208">
        <v>19.539602601588292</v>
      </c>
      <c r="K145" s="208">
        <v>10.19812244341769</v>
      </c>
      <c r="L145" s="208">
        <v>1.19</v>
      </c>
      <c r="M145" s="208"/>
      <c r="N145" s="269">
        <f>INDEX(Table12[],MATCH(Table11[[#This Row],[Site ID]],Table12[[#Data],[Site ID]],0),MATCH(Table11[[#Headers],[Area]],Table12[#Headers],0))</f>
        <v>4</v>
      </c>
      <c r="O145" s="209"/>
    </row>
    <row r="146" spans="2:15">
      <c r="B146" s="209" t="s">
        <v>111</v>
      </c>
      <c r="C146" s="209" t="s">
        <v>49</v>
      </c>
      <c r="D146" s="209" t="str">
        <f>Table11[[#This Row],[Site ID]]&amp;"-"&amp;Table11[[#This Row],[Site Name]]</f>
        <v>BR-Bishopstoke Road</v>
      </c>
      <c r="E146" s="209">
        <v>2179847</v>
      </c>
      <c r="F146" s="209" t="s">
        <v>19</v>
      </c>
      <c r="G146" s="211">
        <v>44986</v>
      </c>
      <c r="H146" s="211">
        <v>45021</v>
      </c>
      <c r="I146" s="209">
        <v>837.9000000001397</v>
      </c>
      <c r="J146" s="209">
        <v>31.98774555435676</v>
      </c>
      <c r="K146" s="209">
        <v>16.695065529413757</v>
      </c>
      <c r="L146" s="209">
        <v>1.948</v>
      </c>
      <c r="M146" s="209"/>
      <c r="N146" s="270">
        <f>INDEX(Table12[],MATCH(Table11[[#This Row],[Site ID]],Table12[[#Data],[Site ID]],0),MATCH(Table11[[#Headers],[Area]],Table12[#Headers],0))</f>
        <v>5</v>
      </c>
      <c r="O146" s="209"/>
    </row>
    <row r="147" spans="2:15">
      <c r="B147" s="208" t="s">
        <v>115</v>
      </c>
      <c r="C147" s="208" t="s">
        <v>118</v>
      </c>
      <c r="D147" s="208" t="str">
        <f>Table11[[#This Row],[Site ID]]&amp;"-"&amp;Table11[[#This Row],[Site Name]]</f>
        <v>TWY-Twyford Road</v>
      </c>
      <c r="E147" s="208">
        <v>2179849</v>
      </c>
      <c r="F147" s="208" t="s">
        <v>19</v>
      </c>
      <c r="G147" s="210">
        <v>44986</v>
      </c>
      <c r="H147" s="210">
        <v>45021</v>
      </c>
      <c r="I147" s="208">
        <v>837.8833333334187</v>
      </c>
      <c r="J147" s="208">
        <v>25.272135341035355</v>
      </c>
      <c r="K147" s="208">
        <v>13.190049760456866</v>
      </c>
      <c r="L147" s="208">
        <v>1.5389999999999999</v>
      </c>
      <c r="M147" s="208"/>
      <c r="N147" s="269">
        <f>INDEX(Table12[],MATCH(Table11[[#This Row],[Site ID]],Table12[[#Data],[Site ID]],0),MATCH(Table11[[#Headers],[Area]],Table12[#Headers],0))</f>
        <v>5</v>
      </c>
      <c r="O147" s="209"/>
    </row>
    <row r="148" spans="2:15">
      <c r="B148" s="209" t="s">
        <v>121</v>
      </c>
      <c r="C148" s="209" t="s">
        <v>72</v>
      </c>
      <c r="D148" s="209" t="str">
        <f>Table11[[#This Row],[Site ID]]&amp;"-"&amp;Table11[[#This Row],[Site Name]]</f>
        <v>CR4-Campbell Road 4</v>
      </c>
      <c r="E148" s="209">
        <v>2179851</v>
      </c>
      <c r="F148" s="209" t="s">
        <v>19</v>
      </c>
      <c r="G148" s="211">
        <v>44986</v>
      </c>
      <c r="H148" s="211">
        <v>45021</v>
      </c>
      <c r="I148" s="209">
        <v>837.54999999987194</v>
      </c>
      <c r="J148" s="209">
        <v>25.364331681694523</v>
      </c>
      <c r="K148" s="209">
        <v>13.238168936166245</v>
      </c>
      <c r="L148" s="209">
        <v>1.544</v>
      </c>
      <c r="M148" s="209"/>
      <c r="N148" s="270">
        <f>INDEX(Table12[],MATCH(Table11[[#This Row],[Site ID]],Table12[[#Data],[Site ID]],0),MATCH(Table11[[#Headers],[Area]],Table12[#Headers],0))</f>
        <v>5</v>
      </c>
      <c r="O148" s="209"/>
    </row>
    <row r="149" spans="2:15">
      <c r="B149" s="208" t="s">
        <v>129</v>
      </c>
      <c r="C149" s="208" t="s">
        <v>68</v>
      </c>
      <c r="D149" s="208" t="str">
        <f>Table11[[#This Row],[Site ID]]&amp;"-"&amp;Table11[[#This Row],[Site Name]]</f>
        <v>CR3-Campbell Road 3</v>
      </c>
      <c r="E149" s="208">
        <v>2179852</v>
      </c>
      <c r="F149" s="208" t="s">
        <v>19</v>
      </c>
      <c r="G149" s="210">
        <v>44986</v>
      </c>
      <c r="H149" s="210">
        <v>45021</v>
      </c>
      <c r="I149" s="208">
        <v>837.56666666659294</v>
      </c>
      <c r="J149" s="208">
        <v>16.27950292514172</v>
      </c>
      <c r="K149" s="208">
        <v>8.496609042349542</v>
      </c>
      <c r="L149" s="208">
        <v>0.99099999999999999</v>
      </c>
      <c r="M149" s="208"/>
      <c r="N149" s="269">
        <f>INDEX(Table12[],MATCH(Table11[[#This Row],[Site ID]],Table12[[#Data],[Site ID]],0),MATCH(Table11[[#Headers],[Area]],Table12[#Headers],0))</f>
        <v>5</v>
      </c>
      <c r="O149" s="209"/>
    </row>
    <row r="150" spans="2:15">
      <c r="B150" s="209" t="s">
        <v>125</v>
      </c>
      <c r="C150" s="209" t="s">
        <v>64</v>
      </c>
      <c r="D150" s="209" t="str">
        <f>Table11[[#This Row],[Site ID]]&amp;"-"&amp;Table11[[#This Row],[Site Name]]</f>
        <v>CR-Campbell Road</v>
      </c>
      <c r="E150" s="209">
        <v>2179853</v>
      </c>
      <c r="F150" s="209" t="s">
        <v>19</v>
      </c>
      <c r="G150" s="211">
        <v>44986</v>
      </c>
      <c r="H150" s="211">
        <v>45021</v>
      </c>
      <c r="I150" s="209">
        <v>837.3666666666395</v>
      </c>
      <c r="J150" s="209">
        <v>40.618105967120464</v>
      </c>
      <c r="K150" s="209">
        <v>21.199429001628634</v>
      </c>
      <c r="L150" s="209">
        <v>2.472</v>
      </c>
      <c r="M150" s="209"/>
      <c r="N150" s="270">
        <f>INDEX(Table12[],MATCH(Table11[[#This Row],[Site ID]],Table12[[#Data],[Site ID]],0),MATCH(Table11[[#Headers],[Area]],Table12[#Headers],0))</f>
        <v>5</v>
      </c>
      <c r="O150" s="209"/>
    </row>
    <row r="151" spans="2:15">
      <c r="B151" s="208" t="s">
        <v>128</v>
      </c>
      <c r="C151" s="208" t="s">
        <v>135</v>
      </c>
      <c r="D151" s="208" t="str">
        <f>Table11[[#This Row],[Site ID]]&amp;"-"&amp;Table11[[#This Row],[Site Name]]</f>
        <v>SRAN(A)-Southampton Road Analyser (A)</v>
      </c>
      <c r="E151" s="208">
        <v>2179854</v>
      </c>
      <c r="F151" s="208" t="s">
        <v>19</v>
      </c>
      <c r="G151" s="210">
        <v>44986</v>
      </c>
      <c r="H151" s="210">
        <v>45021</v>
      </c>
      <c r="I151" s="208">
        <v>838.05000000010477</v>
      </c>
      <c r="J151" s="208">
        <v>34.904401885324674</v>
      </c>
      <c r="K151" s="208">
        <v>18.217328750169454</v>
      </c>
      <c r="L151" s="208">
        <v>2.1259999999999999</v>
      </c>
      <c r="M151" s="208"/>
      <c r="N151" s="269">
        <f>INDEX(Table12[],MATCH(Table11[[#This Row],[Site ID]],Table12[[#Data],[Site ID]],0),MATCH(Table11[[#Headers],[Area]],Table12[#Headers],0))</f>
        <v>5</v>
      </c>
      <c r="O151" s="209"/>
    </row>
    <row r="152" spans="2:15">
      <c r="B152" s="209" t="s">
        <v>131</v>
      </c>
      <c r="C152" s="209" t="s">
        <v>138</v>
      </c>
      <c r="D152" s="209" t="str">
        <f>Table11[[#This Row],[Site ID]]&amp;"-"&amp;Table11[[#This Row],[Site Name]]</f>
        <v>SRAN(B)-Southampton Road Analyser (B)</v>
      </c>
      <c r="E152" s="209">
        <v>2179855</v>
      </c>
      <c r="F152" s="209" t="s">
        <v>19</v>
      </c>
      <c r="G152" s="211">
        <v>44986</v>
      </c>
      <c r="H152" s="211">
        <v>45021</v>
      </c>
      <c r="I152" s="209">
        <v>838.05000000010477</v>
      </c>
      <c r="J152" s="209">
        <v>34.034254519415825</v>
      </c>
      <c r="K152" s="209">
        <v>17.763180855645004</v>
      </c>
      <c r="L152" s="209">
        <v>2.073</v>
      </c>
      <c r="M152" s="209"/>
      <c r="N152" s="270">
        <f>INDEX(Table12[],MATCH(Table11[[#This Row],[Site ID]],Table12[[#Data],[Site ID]],0),MATCH(Table11[[#Headers],[Area]],Table12[#Headers],0))</f>
        <v>5</v>
      </c>
      <c r="O152" s="209"/>
    </row>
    <row r="153" spans="2:15">
      <c r="B153" s="208" t="s">
        <v>134</v>
      </c>
      <c r="C153" s="208" t="s">
        <v>141</v>
      </c>
      <c r="D153" s="208" t="str">
        <f>Table11[[#This Row],[Site ID]]&amp;"-"&amp;Table11[[#This Row],[Site Name]]</f>
        <v>SRAN(C)-Southampton Road Analyser (C)</v>
      </c>
      <c r="E153" s="208">
        <v>2179856</v>
      </c>
      <c r="F153" s="208" t="s">
        <v>19</v>
      </c>
      <c r="G153" s="210">
        <v>44986</v>
      </c>
      <c r="H153" s="210">
        <v>45021</v>
      </c>
      <c r="I153" s="208">
        <v>838.04999999993015</v>
      </c>
      <c r="J153" s="208">
        <v>34.231269017364582</v>
      </c>
      <c r="K153" s="208">
        <v>17.86600679403162</v>
      </c>
      <c r="L153" s="208">
        <v>2.085</v>
      </c>
      <c r="M153" s="208"/>
      <c r="N153" s="269">
        <f>INDEX(Table12[],MATCH(Table11[[#This Row],[Site ID]],Table12[[#Data],[Site ID]],0),MATCH(Table11[[#Headers],[Area]],Table12[#Headers],0))</f>
        <v>5</v>
      </c>
      <c r="O153" s="209"/>
    </row>
    <row r="154" spans="2:15">
      <c r="B154" s="209" t="s">
        <v>137</v>
      </c>
      <c r="C154" s="209" t="s">
        <v>56</v>
      </c>
      <c r="D154" s="209" t="str">
        <f>Table11[[#This Row],[Site ID]]&amp;"-"&amp;Table11[[#This Row],[Site Name]]</f>
        <v>CA-Chestnut Avenue</v>
      </c>
      <c r="E154" s="209">
        <v>2179857</v>
      </c>
      <c r="F154" s="209" t="s">
        <v>19</v>
      </c>
      <c r="G154" s="211">
        <v>44986</v>
      </c>
      <c r="H154" s="211">
        <v>45021</v>
      </c>
      <c r="I154" s="209">
        <v>837.68333333346527</v>
      </c>
      <c r="J154" s="209">
        <v>22.863685163443204</v>
      </c>
      <c r="K154" s="209">
        <v>11.933029834782467</v>
      </c>
      <c r="L154" s="209">
        <v>1.3919999999999999</v>
      </c>
      <c r="M154" s="209"/>
      <c r="N154" s="270">
        <f>INDEX(Table12[],MATCH(Table11[[#This Row],[Site ID]],Table12[[#Data],[Site ID]],0),MATCH(Table11[[#Headers],[Area]],Table12[#Headers],0))</f>
        <v>5</v>
      </c>
      <c r="O154" s="209"/>
    </row>
    <row r="155" spans="2:15">
      <c r="B155" s="208" t="s">
        <v>148</v>
      </c>
      <c r="C155" s="208" t="s">
        <v>149</v>
      </c>
      <c r="D155" s="208" t="str">
        <f>Table11[[#This Row],[Site ID]]&amp;"-"&amp;Table11[[#This Row],[Site Name]]</f>
        <v>SR1-Southampton Road 1</v>
      </c>
      <c r="E155" s="208">
        <v>2179858</v>
      </c>
      <c r="F155" s="208" t="s">
        <v>19</v>
      </c>
      <c r="G155" s="210">
        <v>44986</v>
      </c>
      <c r="H155" s="210">
        <v>45021</v>
      </c>
      <c r="I155" s="208">
        <v>837.70000000001164</v>
      </c>
      <c r="J155" s="208">
        <v>49.586273128804372</v>
      </c>
      <c r="K155" s="208">
        <v>25.880100797914601</v>
      </c>
      <c r="L155" s="208">
        <v>3.0190000000000001</v>
      </c>
      <c r="M155" s="208"/>
      <c r="N155" s="269">
        <f>INDEX(Table12[],MATCH(Table11[[#This Row],[Site ID]],Table12[[#Data],[Site ID]],0),MATCH(Table11[[#Headers],[Area]],Table12[#Headers],0))</f>
        <v>5</v>
      </c>
      <c r="O155" s="209"/>
    </row>
    <row r="156" spans="2:15">
      <c r="B156" s="209" t="s">
        <v>140</v>
      </c>
      <c r="C156" s="209" t="s">
        <v>152</v>
      </c>
      <c r="D156" s="209" t="str">
        <f>Table11[[#This Row],[Site ID]]&amp;"-"&amp;Table11[[#This Row],[Site Name]]</f>
        <v>SR2-Southampton Road 2</v>
      </c>
      <c r="E156" s="209">
        <v>2179859</v>
      </c>
      <c r="F156" s="209" t="s">
        <v>19</v>
      </c>
      <c r="G156" s="211">
        <v>44986</v>
      </c>
      <c r="H156" s="211">
        <v>45021</v>
      </c>
      <c r="I156" s="209">
        <v>837.84999999997672</v>
      </c>
      <c r="J156" s="209">
        <v>39.707897595036016</v>
      </c>
      <c r="K156" s="209">
        <v>20.724372439997921</v>
      </c>
      <c r="L156" s="209">
        <v>2.4180000000000001</v>
      </c>
      <c r="M156" s="209"/>
      <c r="N156" s="270">
        <f>INDEX(Table12[],MATCH(Table11[[#This Row],[Site ID]],Table12[[#Data],[Site ID]],0),MATCH(Table11[[#Headers],[Area]],Table12[#Headers],0))</f>
        <v>5</v>
      </c>
      <c r="O156" s="209"/>
    </row>
    <row r="157" spans="2:15">
      <c r="B157" s="208" t="s">
        <v>144</v>
      </c>
      <c r="C157" s="208" t="s">
        <v>156</v>
      </c>
      <c r="D157" s="208" t="str">
        <f>Table11[[#This Row],[Site ID]]&amp;"-"&amp;Table11[[#This Row],[Site Name]]</f>
        <v>TP(A)-The Point (A)</v>
      </c>
      <c r="E157" s="208">
        <v>2179860</v>
      </c>
      <c r="F157" s="208" t="s">
        <v>19</v>
      </c>
      <c r="G157" s="210">
        <v>44986</v>
      </c>
      <c r="H157" s="210">
        <v>45021</v>
      </c>
      <c r="I157" s="208">
        <v>837.96666666667443</v>
      </c>
      <c r="J157" s="208">
        <v>20.245252794462601</v>
      </c>
      <c r="K157" s="208">
        <v>10.566415863498227</v>
      </c>
      <c r="L157" s="208">
        <v>1.2330000000000001</v>
      </c>
      <c r="M157" s="208"/>
      <c r="N157" s="269">
        <f>INDEX(Table12[],MATCH(Table11[[#This Row],[Site ID]],Table12[[#Data],[Site ID]],0),MATCH(Table11[[#Headers],[Area]],Table12[#Headers],0))</f>
        <v>6</v>
      </c>
      <c r="O157" s="209"/>
    </row>
    <row r="158" spans="2:15">
      <c r="B158" s="209" t="s">
        <v>147</v>
      </c>
      <c r="C158" s="209" t="s">
        <v>159</v>
      </c>
      <c r="D158" s="209" t="str">
        <f>Table11[[#This Row],[Site ID]]&amp;"-"&amp;Table11[[#This Row],[Site Name]]</f>
        <v>TP(B)-The Point (B)</v>
      </c>
      <c r="E158" s="209">
        <v>2179861</v>
      </c>
      <c r="F158" s="209" t="s">
        <v>19</v>
      </c>
      <c r="G158" s="211">
        <v>44986</v>
      </c>
      <c r="H158" s="211">
        <v>45021</v>
      </c>
      <c r="I158" s="209">
        <v>837.96666666667443</v>
      </c>
      <c r="J158" s="209">
        <v>19.769087075858046</v>
      </c>
      <c r="K158" s="209">
        <v>10.317895133537602</v>
      </c>
      <c r="L158" s="209">
        <v>1.204</v>
      </c>
      <c r="M158" s="209"/>
      <c r="N158" s="270">
        <f>INDEX(Table12[],MATCH(Table11[[#This Row],[Site ID]],Table12[[#Data],[Site ID]],0),MATCH(Table11[[#Headers],[Area]],Table12[#Headers],0))</f>
        <v>6</v>
      </c>
      <c r="O158" s="209"/>
    </row>
    <row r="159" spans="2:15">
      <c r="B159" s="208" t="s">
        <v>151</v>
      </c>
      <c r="C159" s="208" t="s">
        <v>162</v>
      </c>
      <c r="D159" s="208" t="str">
        <f>Table11[[#This Row],[Site ID]]&amp;"-"&amp;Table11[[#This Row],[Site Name]]</f>
        <v>TP(C)-The Point (C)</v>
      </c>
      <c r="E159" s="208">
        <v>2179862</v>
      </c>
      <c r="F159" s="208" t="s">
        <v>19</v>
      </c>
      <c r="G159" s="210">
        <v>44986</v>
      </c>
      <c r="H159" s="210">
        <v>45021</v>
      </c>
      <c r="I159" s="208">
        <v>837.96666666667443</v>
      </c>
      <c r="J159" s="208">
        <v>20.590062452762449</v>
      </c>
      <c r="K159" s="208">
        <v>10.746379150711091</v>
      </c>
      <c r="L159" s="208">
        <v>1.254</v>
      </c>
      <c r="M159" s="208"/>
      <c r="N159" s="269">
        <f>INDEX(Table12[],MATCH(Table11[[#This Row],[Site ID]],Table12[[#Data],[Site ID]],0),MATCH(Table11[[#Headers],[Area]],Table12[#Headers],0))</f>
        <v>6</v>
      </c>
      <c r="O159" s="209"/>
    </row>
    <row r="160" spans="2:15">
      <c r="B160" s="209" t="s">
        <v>165</v>
      </c>
      <c r="C160" s="209" t="s">
        <v>124</v>
      </c>
      <c r="D160" s="209" t="str">
        <f>Table11[[#This Row],[Site ID]]&amp;"-"&amp;Table11[[#This Row],[Site Name]]</f>
        <v>LRPR-leigh road/Pluto Road</v>
      </c>
      <c r="E160" s="209">
        <v>2179863</v>
      </c>
      <c r="F160" s="209" t="s">
        <v>19</v>
      </c>
      <c r="G160" s="211">
        <v>44986</v>
      </c>
      <c r="H160" s="211">
        <v>45021</v>
      </c>
      <c r="I160" s="209">
        <v>837.83333333343035</v>
      </c>
      <c r="J160" s="209">
        <v>24.780979908491261</v>
      </c>
      <c r="K160" s="209">
        <v>12.933705588982914</v>
      </c>
      <c r="L160" s="209">
        <v>1.5089999999999999</v>
      </c>
      <c r="M160" s="209"/>
      <c r="N160" s="270">
        <f>INDEX(Table12[],MATCH(Table11[[#This Row],[Site ID]],Table12[[#Data],[Site ID]],0),MATCH(Table11[[#Headers],[Area]],Table12[#Headers],0))</f>
        <v>6</v>
      </c>
      <c r="O160" s="209"/>
    </row>
    <row r="161" spans="2:15">
      <c r="B161" s="208" t="s">
        <v>158</v>
      </c>
      <c r="C161" s="208" t="s">
        <v>143</v>
      </c>
      <c r="D161" s="208" t="str">
        <f>Table11[[#This Row],[Site ID]]&amp;"-"&amp;Table11[[#This Row],[Site Name]]</f>
        <v>OX-Oxburgh Close</v>
      </c>
      <c r="E161" s="208">
        <v>2179864</v>
      </c>
      <c r="F161" s="208" t="s">
        <v>19</v>
      </c>
      <c r="G161" s="210">
        <v>44986</v>
      </c>
      <c r="H161" s="210">
        <v>45021</v>
      </c>
      <c r="I161" s="208">
        <v>837.83333333343035</v>
      </c>
      <c r="J161" s="208">
        <v>14.484310324247378</v>
      </c>
      <c r="K161" s="208">
        <v>7.5596609207971701</v>
      </c>
      <c r="L161" s="208">
        <v>0.88200000000000001</v>
      </c>
      <c r="M161" s="208"/>
      <c r="N161" s="269">
        <f>INDEX(Table12[],MATCH(Table11[[#This Row],[Site ID]],Table12[[#Data],[Site ID]],0),MATCH(Table11[[#Headers],[Area]],Table12[#Headers],0))</f>
        <v>6</v>
      </c>
      <c r="O161" s="209"/>
    </row>
    <row r="162" spans="2:15">
      <c r="B162" s="209" t="s">
        <v>161</v>
      </c>
      <c r="C162" s="209" t="s">
        <v>95</v>
      </c>
      <c r="D162" s="209" t="str">
        <f>Table11[[#This Row],[Site ID]]&amp;"-"&amp;Table11[[#This Row],[Site Name]]</f>
        <v>HG-Hadleigh Gardens</v>
      </c>
      <c r="E162" s="209">
        <v>2179865</v>
      </c>
      <c r="F162" s="209" t="s">
        <v>19</v>
      </c>
      <c r="G162" s="211">
        <v>44986</v>
      </c>
      <c r="H162" s="211">
        <v>45021</v>
      </c>
      <c r="I162" s="209">
        <v>837.84999999997672</v>
      </c>
      <c r="J162" s="209"/>
      <c r="K162" s="209">
        <v>0.23998446167077825</v>
      </c>
      <c r="L162" s="209">
        <v>2.8000000000000001E-2</v>
      </c>
      <c r="M162" s="209"/>
      <c r="N162" s="270">
        <f>INDEX(Table12[],MATCH(Table11[[#This Row],[Site ID]],Table12[[#Data],[Site ID]],0),MATCH(Table11[[#Headers],[Area]],Table12[#Headers],0))</f>
        <v>6</v>
      </c>
      <c r="O162" s="209"/>
    </row>
    <row r="163" spans="2:15">
      <c r="B163" s="208" t="s">
        <v>164</v>
      </c>
      <c r="C163" s="208" t="s">
        <v>175</v>
      </c>
      <c r="D163" s="208" t="str">
        <f>Table11[[#This Row],[Site ID]]&amp;"-"&amp;Table11[[#This Row],[Site Name]]</f>
        <v>WA-Woodside Avenue</v>
      </c>
      <c r="E163" s="208">
        <v>2179866</v>
      </c>
      <c r="F163" s="208" t="s">
        <v>19</v>
      </c>
      <c r="G163" s="210">
        <v>44986</v>
      </c>
      <c r="H163" s="210">
        <v>45021</v>
      </c>
      <c r="I163" s="208">
        <v>837.83333333325572</v>
      </c>
      <c r="J163" s="208">
        <v>30.265968171874693</v>
      </c>
      <c r="K163" s="208">
        <v>15.79643432770078</v>
      </c>
      <c r="L163" s="208">
        <v>1.843</v>
      </c>
      <c r="M163" s="208"/>
      <c r="N163" s="269">
        <f>INDEX(Table12[],MATCH(Table11[[#This Row],[Site ID]],Table12[[#Data],[Site ID]],0),MATCH(Table11[[#Headers],[Area]],Table12[#Headers],0))</f>
        <v>6</v>
      </c>
      <c r="O163" s="209"/>
    </row>
    <row r="164" spans="2:15">
      <c r="B164" s="209" t="s">
        <v>168</v>
      </c>
      <c r="C164" s="209" t="s">
        <v>42</v>
      </c>
      <c r="D164" s="209" t="str">
        <f>Table11[[#This Row],[Site ID]]&amp;"-"&amp;Table11[[#This Row],[Site Name]]</f>
        <v>BEL-Belmont Road</v>
      </c>
      <c r="E164" s="209">
        <v>2179867</v>
      </c>
      <c r="F164" s="209" t="s">
        <v>19</v>
      </c>
      <c r="G164" s="211">
        <v>44986</v>
      </c>
      <c r="H164" s="211">
        <v>45021</v>
      </c>
      <c r="I164" s="209">
        <v>837.84999999997672</v>
      </c>
      <c r="J164" s="209">
        <v>21.019896162798222</v>
      </c>
      <c r="K164" s="209">
        <v>10.970718247807005</v>
      </c>
      <c r="L164" s="209">
        <v>1.28</v>
      </c>
      <c r="M164" s="209"/>
      <c r="N164" s="270">
        <f>INDEX(Table12[],MATCH(Table11[[#This Row],[Site ID]],Table12[[#Data],[Site ID]],0),MATCH(Table11[[#Headers],[Area]],Table12[#Headers],0))</f>
        <v>6</v>
      </c>
      <c r="O164" s="209"/>
    </row>
    <row r="165" spans="2:15">
      <c r="B165" s="208" t="s">
        <v>171</v>
      </c>
      <c r="C165" s="208" t="s">
        <v>120</v>
      </c>
      <c r="D165" s="208" t="str">
        <f>Table11[[#This Row],[Site ID]]&amp;"-"&amp;Table11[[#This Row],[Site Name]]</f>
        <v>LR13-Leigh Road/J13</v>
      </c>
      <c r="E165" s="208">
        <v>2179868</v>
      </c>
      <c r="F165" s="208" t="s">
        <v>19</v>
      </c>
      <c r="G165" s="210">
        <v>44986</v>
      </c>
      <c r="H165" s="210">
        <v>45021</v>
      </c>
      <c r="I165" s="213">
        <v>837.81666666670935</v>
      </c>
      <c r="J165" s="213">
        <v>37.590981718353333</v>
      </c>
      <c r="K165" s="213">
        <v>19.619510291416145</v>
      </c>
      <c r="L165" s="213">
        <v>2.2890000000000001</v>
      </c>
      <c r="M165" s="213"/>
      <c r="N165" s="269">
        <f>INDEX(Table12[],MATCH(Table11[[#This Row],[Site ID]],Table12[[#Data],[Site ID]],0),MATCH(Table11[[#Headers],[Area]],Table12[#Headers],0))</f>
        <v>6</v>
      </c>
      <c r="O165" s="209"/>
    </row>
    <row r="166" spans="2:15">
      <c r="B166" s="209" t="s">
        <v>174</v>
      </c>
      <c r="C166" s="209" t="s">
        <v>167</v>
      </c>
      <c r="D166" s="209" t="str">
        <f>Table11[[#This Row],[Site ID]]&amp;"-"&amp;Table11[[#This Row],[Site Name]]</f>
        <v>SC(A)-Steele Close (A)</v>
      </c>
      <c r="E166" s="209">
        <v>2179869</v>
      </c>
      <c r="F166" s="209" t="s">
        <v>19</v>
      </c>
      <c r="G166" s="211">
        <v>44986</v>
      </c>
      <c r="H166" s="211">
        <v>45021</v>
      </c>
      <c r="I166" s="209">
        <v>837.73333333327901</v>
      </c>
      <c r="J166" s="209">
        <v>20.989975330257607</v>
      </c>
      <c r="K166" s="209">
        <v>10.955101946898543</v>
      </c>
      <c r="L166" s="209">
        <v>1.278</v>
      </c>
      <c r="M166" s="209"/>
      <c r="N166" s="270">
        <f>INDEX(Table12[],MATCH(Table11[[#This Row],[Site ID]],Table12[[#Data],[Site ID]],0),MATCH(Table11[[#Headers],[Area]],Table12[#Headers],0))</f>
        <v>6</v>
      </c>
      <c r="O166" s="209"/>
    </row>
    <row r="167" spans="2:15">
      <c r="B167" s="208" t="s">
        <v>177</v>
      </c>
      <c r="C167" s="208" t="s">
        <v>170</v>
      </c>
      <c r="D167" s="208" t="str">
        <f>Table11[[#This Row],[Site ID]]&amp;"-"&amp;Table11[[#This Row],[Site Name]]</f>
        <v>SC(B)-Steele Close (B)</v>
      </c>
      <c r="E167" s="208">
        <v>2179870</v>
      </c>
      <c r="F167" s="208" t="s">
        <v>19</v>
      </c>
      <c r="G167" s="210">
        <v>44986</v>
      </c>
      <c r="H167" s="210">
        <v>45021</v>
      </c>
      <c r="I167" s="208">
        <v>837.73333333327901</v>
      </c>
      <c r="J167" s="208">
        <v>20.875006764285928</v>
      </c>
      <c r="K167" s="208">
        <v>10.895097476140881</v>
      </c>
      <c r="L167" s="208">
        <v>1.2709999999999999</v>
      </c>
      <c r="M167" s="208"/>
      <c r="N167" s="269">
        <f>INDEX(Table12[],MATCH(Table11[[#This Row],[Site ID]],Table12[[#Data],[Site ID]],0),MATCH(Table11[[#Headers],[Area]],Table12[#Headers],0))</f>
        <v>6</v>
      </c>
      <c r="O167" s="209"/>
    </row>
    <row r="168" spans="2:15">
      <c r="B168" s="209" t="s">
        <v>179</v>
      </c>
      <c r="C168" s="209" t="s">
        <v>173</v>
      </c>
      <c r="D168" s="209" t="str">
        <f>Table11[[#This Row],[Site ID]]&amp;"-"&amp;Table11[[#This Row],[Site Name]]</f>
        <v>SC(C)-Steele Close (C)</v>
      </c>
      <c r="E168" s="209">
        <v>2179871</v>
      </c>
      <c r="F168" s="209" t="s">
        <v>19</v>
      </c>
      <c r="G168" s="211">
        <v>44986</v>
      </c>
      <c r="H168" s="211">
        <v>45021</v>
      </c>
      <c r="I168" s="209">
        <v>837.73333333345363</v>
      </c>
      <c r="J168" s="209">
        <v>20.250891691864037</v>
      </c>
      <c r="K168" s="209">
        <v>10.569358920597097</v>
      </c>
      <c r="L168" s="209">
        <v>1.2330000000000001</v>
      </c>
      <c r="M168" s="209"/>
      <c r="N168" s="270">
        <f>INDEX(Table12[],MATCH(Table11[[#This Row],[Site ID]],Table12[[#Data],[Site ID]],0),MATCH(Table11[[#Headers],[Area]],Table12[#Headers],0))</f>
        <v>6</v>
      </c>
      <c r="O168" s="209"/>
    </row>
    <row r="169" spans="2:15">
      <c r="B169" s="208" t="s">
        <v>182</v>
      </c>
      <c r="C169" s="208" t="s">
        <v>127</v>
      </c>
      <c r="D169" s="208" t="str">
        <f>Table11[[#This Row],[Site ID]]&amp;"-"&amp;Table11[[#This Row],[Site Name]]</f>
        <v>MC-Medina Close</v>
      </c>
      <c r="E169" s="208">
        <v>2179872</v>
      </c>
      <c r="F169" s="208" t="s">
        <v>19</v>
      </c>
      <c r="G169" s="210">
        <v>44986</v>
      </c>
      <c r="H169" s="210">
        <v>45021</v>
      </c>
      <c r="I169" s="208">
        <v>837.69999999983702</v>
      </c>
      <c r="J169" s="208">
        <v>20.251697505077356</v>
      </c>
      <c r="K169" s="208">
        <v>10.569779491167722</v>
      </c>
      <c r="L169" s="208">
        <v>1.2330000000000001</v>
      </c>
      <c r="M169" s="208"/>
      <c r="N169" s="269">
        <f>INDEX(Table12[],MATCH(Table11[[#This Row],[Site ID]],Table12[[#Data],[Site ID]],0),MATCH(Table11[[#Headers],[Area]],Table12[#Headers],0))</f>
        <v>6</v>
      </c>
      <c r="O169" s="209"/>
    </row>
    <row r="170" spans="2:15">
      <c r="B170" s="209" t="s">
        <v>184</v>
      </c>
      <c r="C170" s="209" t="s">
        <v>154</v>
      </c>
      <c r="D170" s="209" t="str">
        <f>Table11[[#This Row],[Site ID]]&amp;"-"&amp;Table11[[#This Row],[Site Name]]</f>
        <v>PC(A)-Porteous Crescent (A)</v>
      </c>
      <c r="E170" s="209">
        <v>2179873</v>
      </c>
      <c r="F170" s="209" t="s">
        <v>19</v>
      </c>
      <c r="G170" s="211">
        <v>44986</v>
      </c>
      <c r="H170" s="211">
        <v>45021</v>
      </c>
      <c r="I170" s="209">
        <v>837.70000000001164</v>
      </c>
      <c r="J170" s="209">
        <v>20.859412677569246</v>
      </c>
      <c r="K170" s="209">
        <v>10.886958599983949</v>
      </c>
      <c r="L170" s="209">
        <v>1.27</v>
      </c>
      <c r="M170" s="209"/>
      <c r="N170" s="270">
        <f>INDEX(Table12[],MATCH(Table11[[#This Row],[Site ID]],Table12[[#Data],[Site ID]],0),MATCH(Table11[[#Headers],[Area]],Table12[#Headers],0))</f>
        <v>6</v>
      </c>
      <c r="O170" s="209"/>
    </row>
    <row r="171" spans="2:15">
      <c r="B171" s="208" t="s">
        <v>186</v>
      </c>
      <c r="C171" s="208" t="s">
        <v>133</v>
      </c>
      <c r="D171" s="208" t="str">
        <f>Table11[[#This Row],[Site ID]]&amp;"-"&amp;Table11[[#This Row],[Site Name]]</f>
        <v>NH-Nuffield Hospital</v>
      </c>
      <c r="E171" s="208">
        <v>2179874</v>
      </c>
      <c r="F171" s="208" t="s">
        <v>19</v>
      </c>
      <c r="G171" s="210">
        <v>44986</v>
      </c>
      <c r="H171" s="210">
        <v>45021</v>
      </c>
      <c r="I171" s="208">
        <v>837.68333333346527</v>
      </c>
      <c r="J171" s="208">
        <v>19.72649847794202</v>
      </c>
      <c r="K171" s="208">
        <v>10.295667264061597</v>
      </c>
      <c r="L171" s="208">
        <v>1.2010000000000001</v>
      </c>
      <c r="M171" s="208"/>
      <c r="N171" s="269">
        <f>INDEX(Table12[],MATCH(Table11[[#This Row],[Site ID]],Table12[[#Data],[Site ID]],0),MATCH(Table11[[#Headers],[Area]],Table12[#Headers],0))</f>
        <v>7</v>
      </c>
      <c r="O171" s="209"/>
    </row>
    <row r="172" spans="2:15">
      <c r="B172" s="209" t="s">
        <v>189</v>
      </c>
      <c r="C172" s="209" t="s">
        <v>30</v>
      </c>
      <c r="D172" s="209" t="str">
        <f>Table11[[#This Row],[Site ID]]&amp;"-"&amp;Table11[[#This Row],[Site Name]]</f>
        <v>AR-Ashdown Road</v>
      </c>
      <c r="E172" s="209">
        <v>2179875</v>
      </c>
      <c r="F172" s="209" t="s">
        <v>19</v>
      </c>
      <c r="G172" s="211">
        <v>44986</v>
      </c>
      <c r="H172" s="211">
        <v>45021</v>
      </c>
      <c r="I172" s="209">
        <v>837.65000000002328</v>
      </c>
      <c r="J172" s="209">
        <v>9.214826001312943</v>
      </c>
      <c r="K172" s="209">
        <v>4.8094081426476736</v>
      </c>
      <c r="L172" s="209">
        <v>0.56100000000000005</v>
      </c>
      <c r="M172" s="209"/>
      <c r="N172" s="270">
        <f>INDEX(Table12[],MATCH(Table11[[#This Row],[Site ID]],Table12[[#Data],[Site ID]],0),MATCH(Table11[[#Headers],[Area]],Table12[#Headers],0))</f>
        <v>7</v>
      </c>
      <c r="O172" s="209"/>
    </row>
    <row r="173" spans="2:15">
      <c r="B173" s="208" t="s">
        <v>191</v>
      </c>
      <c r="C173" s="208" t="s">
        <v>60</v>
      </c>
      <c r="D173" s="208" t="str">
        <f>Table11[[#This Row],[Site ID]]&amp;"-"&amp;Table11[[#This Row],[Site Name]]</f>
        <v>CC-Chestnut Close</v>
      </c>
      <c r="E173" s="208">
        <v>2179876</v>
      </c>
      <c r="F173" s="208" t="s">
        <v>19</v>
      </c>
      <c r="G173" s="210">
        <v>44986</v>
      </c>
      <c r="H173" s="210">
        <v>45021</v>
      </c>
      <c r="I173" s="208">
        <v>837.56666666659294</v>
      </c>
      <c r="J173" s="208">
        <v>23.44182711824141</v>
      </c>
      <c r="K173" s="208">
        <v>12.234774070063366</v>
      </c>
      <c r="L173" s="208">
        <v>1.427</v>
      </c>
      <c r="M173" s="208"/>
      <c r="N173" s="269">
        <f>INDEX(Table12[],MATCH(Table11[[#This Row],[Site ID]],Table12[[#Data],[Site ID]],0),MATCH(Table11[[#Headers],[Area]],Table12[#Headers],0))</f>
        <v>8</v>
      </c>
      <c r="O173" s="209"/>
    </row>
    <row r="174" spans="2:15">
      <c r="B174" s="209" t="s">
        <v>193</v>
      </c>
      <c r="C174" s="209" t="s">
        <v>188</v>
      </c>
      <c r="D174" s="209" t="str">
        <f>Table11[[#This Row],[Site ID]]&amp;"-"&amp;Table11[[#This Row],[Site Name]]</f>
        <v>SSQ-Sparrow Square</v>
      </c>
      <c r="E174" s="209">
        <v>2179877</v>
      </c>
      <c r="F174" s="209" t="s">
        <v>19</v>
      </c>
      <c r="G174" s="211">
        <v>44986</v>
      </c>
      <c r="H174" s="211">
        <v>45021</v>
      </c>
      <c r="I174" s="209">
        <v>837.55000000004657</v>
      </c>
      <c r="J174" s="209">
        <v>21.388834099455561</v>
      </c>
      <c r="K174" s="209">
        <v>11.163274582179312</v>
      </c>
      <c r="L174" s="209">
        <v>1.302</v>
      </c>
      <c r="M174" s="209"/>
      <c r="N174" s="270">
        <f>INDEX(Table12[],MATCH(Table11[[#This Row],[Site ID]],Table12[[#Data],[Site ID]],0),MATCH(Table11[[#Headers],[Area]],Table12[#Headers],0))</f>
        <v>8</v>
      </c>
      <c r="O174" s="209"/>
    </row>
    <row r="175" spans="2:15">
      <c r="B175" s="208" t="s">
        <v>195</v>
      </c>
      <c r="C175" s="208" t="s">
        <v>76</v>
      </c>
      <c r="D175" s="208" t="str">
        <f>Table11[[#This Row],[Site ID]]&amp;"-"&amp;Table11[[#This Row],[Site Name]]</f>
        <v>DD (A)-Dove Dale</v>
      </c>
      <c r="E175" s="208">
        <v>2179878</v>
      </c>
      <c r="F175" s="208" t="s">
        <v>19</v>
      </c>
      <c r="G175" s="210">
        <v>44986</v>
      </c>
      <c r="H175" s="210">
        <v>45021</v>
      </c>
      <c r="I175" s="208">
        <v>837.55000000004657</v>
      </c>
      <c r="J175" s="244">
        <v>20.912431496625903</v>
      </c>
      <c r="K175" s="208">
        <v>10.914630217445669</v>
      </c>
      <c r="L175" s="208">
        <v>1.2729999999999999</v>
      </c>
      <c r="M175" s="208" t="s">
        <v>1342</v>
      </c>
      <c r="N175" s="269">
        <f>INDEX(Table12[],MATCH(Table11[[#This Row],[Site ID]],Table12[[#Data],[Site ID]],0),MATCH(Table11[[#Headers],[Area]],Table12[#Headers],0))</f>
        <v>8</v>
      </c>
      <c r="O175" s="209"/>
    </row>
    <row r="176" spans="2:15">
      <c r="B176" s="209" t="s">
        <v>197</v>
      </c>
      <c r="C176" s="209" t="s">
        <v>146</v>
      </c>
      <c r="D176" s="209" t="str">
        <f>Table11[[#This Row],[Site ID]]&amp;"-"&amp;Table11[[#This Row],[Site Name]]</f>
        <v>PA-Passfield Avenue</v>
      </c>
      <c r="E176" s="209">
        <v>2179879</v>
      </c>
      <c r="F176" s="209" t="s">
        <v>19</v>
      </c>
      <c r="G176" s="211">
        <v>44986</v>
      </c>
      <c r="H176" s="211">
        <v>45021</v>
      </c>
      <c r="I176" s="209">
        <v>837.50000000005821</v>
      </c>
      <c r="J176" s="209">
        <v>24.462269850744569</v>
      </c>
      <c r="K176" s="209">
        <v>12.767364222726812</v>
      </c>
      <c r="L176" s="209">
        <v>1.4890000000000001</v>
      </c>
      <c r="M176" s="209"/>
      <c r="N176" s="270">
        <f>INDEX(Table12[],MATCH(Table11[[#This Row],[Site ID]],Table12[[#Data],[Site ID]],0),MATCH(Table11[[#Headers],[Area]],Table12[#Headers],0))</f>
        <v>8</v>
      </c>
      <c r="O176" s="209"/>
    </row>
    <row r="177" spans="2:15">
      <c r="B177" s="208" t="s">
        <v>12</v>
      </c>
      <c r="C177" s="208" t="s">
        <v>13</v>
      </c>
      <c r="D177" s="208" t="str">
        <f>Table11[[#This Row],[Site ID]]&amp;"-"&amp;Table11[[#This Row],[Site Name]]</f>
        <v>HSB-High Street Botley</v>
      </c>
      <c r="E177" s="208">
        <v>2202853</v>
      </c>
      <c r="F177" s="208" t="s">
        <v>20</v>
      </c>
      <c r="G177" s="210">
        <v>45021</v>
      </c>
      <c r="H177" s="210">
        <v>45049</v>
      </c>
      <c r="I177" s="208">
        <v>672.31666666665114</v>
      </c>
      <c r="J177" s="208">
        <v>30.922703587100045</v>
      </c>
      <c r="K177" s="208">
        <v>16.139198114352844</v>
      </c>
      <c r="L177" s="208">
        <v>1.5109999999999999</v>
      </c>
      <c r="M177" s="208"/>
      <c r="N177" s="269">
        <f>INDEX(Table12[],MATCH(Table11[[#This Row],[Site ID]],Table12[[#Data],[Site ID]],0),MATCH(Table11[[#Headers],[Area]],Table12[#Headers],0))</f>
        <v>1</v>
      </c>
      <c r="O177" s="209"/>
    </row>
    <row r="178" spans="2:15">
      <c r="B178" s="209" t="s">
        <v>23</v>
      </c>
      <c r="C178" s="209" t="s">
        <v>24</v>
      </c>
      <c r="D178" s="209" t="str">
        <f>Table11[[#This Row],[Site ID]]&amp;"-"&amp;Table11[[#This Row],[Site Name]]</f>
        <v>HSB2A-High Street Botley 2 (A)</v>
      </c>
      <c r="E178" s="209">
        <v>2202854</v>
      </c>
      <c r="F178" s="209" t="s">
        <v>20</v>
      </c>
      <c r="G178" s="211">
        <v>45021</v>
      </c>
      <c r="H178" s="211">
        <v>45049</v>
      </c>
      <c r="I178" s="209">
        <v>672.33333333337214</v>
      </c>
      <c r="J178" s="209">
        <v>29.243843827464847</v>
      </c>
      <c r="K178" s="209">
        <v>15.262966507027583</v>
      </c>
      <c r="L178" s="209">
        <v>1.429</v>
      </c>
      <c r="M178" s="209"/>
      <c r="N178" s="270">
        <f>INDEX(Table12[],MATCH(Table11[[#This Row],[Site ID]],Table12[[#Data],[Site ID]],0),MATCH(Table11[[#Headers],[Area]],Table12[#Headers],0))</f>
        <v>1</v>
      </c>
      <c r="O178" s="209"/>
    </row>
    <row r="179" spans="2:15">
      <c r="B179" s="208" t="s">
        <v>27</v>
      </c>
      <c r="C179" s="208" t="s">
        <v>28</v>
      </c>
      <c r="D179" s="208" t="str">
        <f>Table11[[#This Row],[Site ID]]&amp;"-"&amp;Table11[[#This Row],[Site Name]]</f>
        <v>KCA-Kings Copse Avenue</v>
      </c>
      <c r="E179" s="208">
        <v>2202855</v>
      </c>
      <c r="F179" s="208" t="s">
        <v>20</v>
      </c>
      <c r="G179" s="210">
        <v>45021</v>
      </c>
      <c r="H179" s="210">
        <v>45049</v>
      </c>
      <c r="I179" s="208">
        <v>672.33333333337214</v>
      </c>
      <c r="J179" s="208">
        <v>29.428024789289328</v>
      </c>
      <c r="K179" s="208">
        <v>15.359094357666665</v>
      </c>
      <c r="L179" s="208">
        <v>1.4379999999999999</v>
      </c>
      <c r="M179" s="208"/>
      <c r="N179" s="269">
        <f>INDEX(Table12[],MATCH(Table11[[#This Row],[Site ID]],Table12[[#Data],[Site ID]],0),MATCH(Table11[[#Headers],[Area]],Table12[#Headers],0))</f>
        <v>1</v>
      </c>
      <c r="O179" s="209"/>
    </row>
    <row r="180" spans="2:15">
      <c r="B180" s="209" t="s">
        <v>31</v>
      </c>
      <c r="C180" s="209" t="s">
        <v>32</v>
      </c>
      <c r="D180" s="209" t="str">
        <f>Table11[[#This Row],[Site ID]]&amp;"-"&amp;Table11[[#This Row],[Site Name]]</f>
        <v>GR-Grange Road</v>
      </c>
      <c r="E180" s="209">
        <v>2202856</v>
      </c>
      <c r="F180" s="209" t="s">
        <v>20</v>
      </c>
      <c r="G180" s="211">
        <v>45021</v>
      </c>
      <c r="H180" s="211">
        <v>45049</v>
      </c>
      <c r="I180" s="209">
        <v>672.35000000009313</v>
      </c>
      <c r="J180" s="209">
        <v>28.854302074808228</v>
      </c>
      <c r="K180" s="209">
        <v>15.059656615244378</v>
      </c>
      <c r="L180" s="209">
        <v>1.41</v>
      </c>
      <c r="M180" s="209"/>
      <c r="N180" s="270">
        <f>INDEX(Table12[],MATCH(Table11[[#This Row],[Site ID]],Table12[[#Data],[Site ID]],0),MATCH(Table11[[#Headers],[Area]],Table12[#Headers],0))</f>
        <v>1</v>
      </c>
      <c r="O180" s="209"/>
    </row>
    <row r="181" spans="2:15">
      <c r="B181" s="208" t="s">
        <v>35</v>
      </c>
      <c r="C181" s="208" t="s">
        <v>36</v>
      </c>
      <c r="D181" s="208" t="str">
        <f>Table11[[#This Row],[Site ID]]&amp;"-"&amp;Table11[[#This Row],[Site Name]]</f>
        <v>PAV-Pavilion Road</v>
      </c>
      <c r="E181" s="208">
        <v>2202857</v>
      </c>
      <c r="F181" s="208" t="s">
        <v>20</v>
      </c>
      <c r="G181" s="210">
        <v>45021</v>
      </c>
      <c r="H181" s="210">
        <v>45049</v>
      </c>
      <c r="I181" s="208">
        <v>672.3833333333605</v>
      </c>
      <c r="J181" s="244">
        <v>17.577742359268555</v>
      </c>
      <c r="K181" s="208">
        <v>9.174187035108849</v>
      </c>
      <c r="L181" s="208">
        <v>0.85899999999999999</v>
      </c>
      <c r="M181" s="208" t="s">
        <v>1343</v>
      </c>
      <c r="N181" s="269">
        <f>INDEX(Table12[],MATCH(Table11[[#This Row],[Site ID]],Table12[[#Data],[Site ID]],0),MATCH(Table11[[#Headers],[Area]],Table12[#Headers],0))</f>
        <v>1</v>
      </c>
      <c r="O181" s="209"/>
    </row>
    <row r="182" spans="2:15">
      <c r="B182" s="209" t="s">
        <v>39</v>
      </c>
      <c r="C182" s="209" t="s">
        <v>40</v>
      </c>
      <c r="D182" s="209" t="str">
        <f>Table11[[#This Row],[Site ID]]&amp;"-"&amp;Table11[[#This Row],[Site Name]]</f>
        <v>WSRB-Winchester Street Railway Bridge</v>
      </c>
      <c r="E182" s="209">
        <v>2202858</v>
      </c>
      <c r="F182" s="209" t="s">
        <v>20</v>
      </c>
      <c r="G182" s="211">
        <v>45021</v>
      </c>
      <c r="H182" s="211">
        <v>45049</v>
      </c>
      <c r="I182" s="209">
        <v>672.26666666666279</v>
      </c>
      <c r="J182" s="209">
        <v>14.469872570408651</v>
      </c>
      <c r="K182" s="209">
        <v>7.552125558668398</v>
      </c>
      <c r="L182" s="209">
        <v>0.70699999999999996</v>
      </c>
      <c r="M182" s="209"/>
      <c r="N182" s="270">
        <f>INDEX(Table12[],MATCH(Table11[[#This Row],[Site ID]],Table12[[#Data],[Site ID]],0),MATCH(Table11[[#Headers],[Area]],Table12[#Headers],0))</f>
        <v>1</v>
      </c>
      <c r="O182" s="209"/>
    </row>
    <row r="183" spans="2:15">
      <c r="B183" s="208" t="s">
        <v>43</v>
      </c>
      <c r="C183" s="208" t="s">
        <v>44</v>
      </c>
      <c r="D183" s="208" t="str">
        <f>Table11[[#This Row],[Site ID]]&amp;"-"&amp;Table11[[#This Row],[Site Name]]</f>
        <v>UNC-Upper Northam Close</v>
      </c>
      <c r="E183" s="208">
        <v>2202859</v>
      </c>
      <c r="F183" s="208" t="s">
        <v>20</v>
      </c>
      <c r="G183" s="210">
        <v>45021</v>
      </c>
      <c r="H183" s="210">
        <v>45049</v>
      </c>
      <c r="I183" s="208">
        <v>672.3666666666395</v>
      </c>
      <c r="J183" s="208">
        <v>20.545390907739662</v>
      </c>
      <c r="K183" s="208">
        <v>10.723064148089595</v>
      </c>
      <c r="L183" s="208">
        <v>1.004</v>
      </c>
      <c r="M183" s="208"/>
      <c r="N183" s="269">
        <f>INDEX(Table12[],MATCH(Table11[[#This Row],[Site ID]],Table12[[#Data],[Site ID]],0),MATCH(Table11[[#Headers],[Area]],Table12[#Headers],0))</f>
        <v>1</v>
      </c>
      <c r="O183" s="209"/>
    </row>
    <row r="184" spans="2:15">
      <c r="B184" s="209" t="s">
        <v>47</v>
      </c>
      <c r="C184" s="209" t="s">
        <v>34</v>
      </c>
      <c r="D184" s="209" t="str">
        <f>Table11[[#This Row],[Site ID]]&amp;"-"&amp;Table11[[#This Row],[Site Name]]</f>
        <v>BDG-Bridge Road</v>
      </c>
      <c r="E184" s="209">
        <v>2202860</v>
      </c>
      <c r="F184" s="209" t="s">
        <v>20</v>
      </c>
      <c r="G184" s="211">
        <v>45021</v>
      </c>
      <c r="H184" s="211">
        <v>45049</v>
      </c>
      <c r="I184" s="209">
        <v>672.3833333333605</v>
      </c>
      <c r="J184" s="209">
        <v>23.921281511041844</v>
      </c>
      <c r="K184" s="209">
        <v>12.485011227057329</v>
      </c>
      <c r="L184" s="209">
        <v>1.169</v>
      </c>
      <c r="M184" s="209"/>
      <c r="N184" s="270">
        <f>INDEX(Table12[],MATCH(Table11[[#This Row],[Site ID]],Table12[[#Data],[Site ID]],0),MATCH(Table11[[#Headers],[Area]],Table12[#Headers],0))</f>
        <v>2</v>
      </c>
      <c r="O184" s="209"/>
    </row>
    <row r="185" spans="2:15">
      <c r="B185" s="208" t="s">
        <v>50</v>
      </c>
      <c r="C185" s="208" t="s">
        <v>38</v>
      </c>
      <c r="D185" s="208" t="str">
        <f>Table11[[#This Row],[Site ID]]&amp;"-"&amp;Table11[[#This Row],[Site Name]]</f>
        <v>BDG2-Bridge Road 2</v>
      </c>
      <c r="E185" s="208">
        <v>2202861</v>
      </c>
      <c r="F185" s="208" t="s">
        <v>20</v>
      </c>
      <c r="G185" s="210">
        <v>45021</v>
      </c>
      <c r="H185" s="210">
        <v>45049</v>
      </c>
      <c r="I185" s="208">
        <v>672.3666666666395</v>
      </c>
      <c r="J185" s="208">
        <v>40.661047543504694</v>
      </c>
      <c r="K185" s="208">
        <v>21.221841097862576</v>
      </c>
      <c r="L185" s="208">
        <v>1.9870000000000001</v>
      </c>
      <c r="M185" s="208"/>
      <c r="N185" s="269">
        <f>INDEX(Table12[],MATCH(Table11[[#This Row],[Site ID]],Table12[[#Data],[Site ID]],0),MATCH(Table11[[#Headers],[Area]],Table12[#Headers],0))</f>
        <v>2</v>
      </c>
      <c r="O185" s="209"/>
    </row>
    <row r="186" spans="2:15">
      <c r="B186" s="209" t="s">
        <v>53</v>
      </c>
      <c r="C186" s="209" t="s">
        <v>54</v>
      </c>
      <c r="D186" s="209" t="str">
        <f>Table11[[#This Row],[Site ID]]&amp;"-"&amp;Table11[[#This Row],[Site Name]]</f>
        <v>OH2-Oakhill 2 (Bridge)</v>
      </c>
      <c r="E186" s="209">
        <v>2202862</v>
      </c>
      <c r="F186" s="209" t="s">
        <v>20</v>
      </c>
      <c r="G186" s="211">
        <v>45021</v>
      </c>
      <c r="H186" s="211">
        <v>45049</v>
      </c>
      <c r="I186" s="209">
        <v>672.36666666681413</v>
      </c>
      <c r="J186" s="209">
        <v>44.937926726478672</v>
      </c>
      <c r="K186" s="209">
        <v>23.454032738245655</v>
      </c>
      <c r="L186" s="209">
        <v>2.1960000000000002</v>
      </c>
      <c r="M186" s="209"/>
      <c r="N186" s="270">
        <f>INDEX(Table12[],MATCH(Table11[[#This Row],[Site ID]],Table12[[#Data],[Site ID]],0),MATCH(Table11[[#Headers],[Area]],Table12[#Headers],0))</f>
        <v>2</v>
      </c>
      <c r="O186" s="209"/>
    </row>
    <row r="187" spans="2:15">
      <c r="B187" s="208" t="s">
        <v>57</v>
      </c>
      <c r="C187" s="208" t="s">
        <v>58</v>
      </c>
      <c r="D187" s="208" t="str">
        <f>Table11[[#This Row],[Site ID]]&amp;"-"&amp;Table11[[#This Row],[Site Name]]</f>
        <v>OH-Oakhill (Prov)</v>
      </c>
      <c r="E187" s="208">
        <v>2202863</v>
      </c>
      <c r="F187" s="208" t="s">
        <v>20</v>
      </c>
      <c r="G187" s="210">
        <v>45021</v>
      </c>
      <c r="H187" s="210">
        <v>45049</v>
      </c>
      <c r="I187" s="208">
        <v>672.3833333333605</v>
      </c>
      <c r="J187" s="208">
        <v>33.518442356789166</v>
      </c>
      <c r="K187" s="208">
        <v>17.49396782713422</v>
      </c>
      <c r="L187" s="208">
        <v>1.6379999999999999</v>
      </c>
      <c r="M187" s="208"/>
      <c r="N187" s="269">
        <f>INDEX(Table12[],MATCH(Table11[[#This Row],[Site ID]],Table12[[#Data],[Site ID]],0),MATCH(Table11[[#Headers],[Area]],Table12[#Headers],0))</f>
        <v>2</v>
      </c>
      <c r="O187" s="209"/>
    </row>
    <row r="188" spans="2:15">
      <c r="B188" s="209" t="s">
        <v>61</v>
      </c>
      <c r="C188" s="209" t="s">
        <v>62</v>
      </c>
      <c r="D188" s="209" t="str">
        <f>Table11[[#This Row],[Site ID]]&amp;"-"&amp;Table11[[#This Row],[Site Name]]</f>
        <v>PH2-Providence Hill 2</v>
      </c>
      <c r="E188" s="209">
        <v>2202864</v>
      </c>
      <c r="F188" s="209" t="s">
        <v>20</v>
      </c>
      <c r="G188" s="211">
        <v>45021</v>
      </c>
      <c r="H188" s="211">
        <v>45049</v>
      </c>
      <c r="I188" s="209">
        <v>672.31666666665114</v>
      </c>
      <c r="J188" s="209">
        <v>40.234305262897877</v>
      </c>
      <c r="K188" s="209">
        <v>20.999115481679478</v>
      </c>
      <c r="L188" s="209">
        <v>1.966</v>
      </c>
      <c r="M188" s="209"/>
      <c r="N188" s="270">
        <f>INDEX(Table12[],MATCH(Table11[[#This Row],[Site ID]],Table12[[#Data],[Site ID]],0),MATCH(Table11[[#Headers],[Area]],Table12[#Headers],0))</f>
        <v>2</v>
      </c>
      <c r="O188" s="209"/>
    </row>
    <row r="189" spans="2:15">
      <c r="B189" s="208" t="s">
        <v>65</v>
      </c>
      <c r="C189" s="208" t="s">
        <v>66</v>
      </c>
      <c r="D189" s="208" t="str">
        <f>Table11[[#This Row],[Site ID]]&amp;"-"&amp;Table11[[#This Row],[Site Name]]</f>
        <v>PH1-Providence Hill 1</v>
      </c>
      <c r="E189" s="208">
        <v>2202865</v>
      </c>
      <c r="F189" s="208" t="s">
        <v>20</v>
      </c>
      <c r="G189" s="210">
        <v>45021</v>
      </c>
      <c r="H189" s="210">
        <v>45049</v>
      </c>
      <c r="I189" s="208">
        <v>672.33333333337214</v>
      </c>
      <c r="J189" s="208">
        <v>28.077364402576467</v>
      </c>
      <c r="K189" s="208">
        <v>14.654156786313397</v>
      </c>
      <c r="L189" s="208">
        <v>1.3720000000000001</v>
      </c>
      <c r="M189" s="208"/>
      <c r="N189" s="269">
        <f>INDEX(Table12[],MATCH(Table11[[#This Row],[Site ID]],Table12[[#Data],[Site ID]],0),MATCH(Table11[[#Headers],[Area]],Table12[#Headers],0))</f>
        <v>2</v>
      </c>
      <c r="O189" s="209"/>
    </row>
    <row r="190" spans="2:15">
      <c r="B190" s="209" t="s">
        <v>69</v>
      </c>
      <c r="C190" s="209" t="s">
        <v>70</v>
      </c>
      <c r="D190" s="209" t="str">
        <f>Table11[[#This Row],[Site ID]]&amp;"-"&amp;Table11[[#This Row],[Site Name]]</f>
        <v>PH3-Providence Hill 3</v>
      </c>
      <c r="E190" s="209">
        <v>2202866</v>
      </c>
      <c r="F190" s="209" t="s">
        <v>20</v>
      </c>
      <c r="G190" s="211">
        <v>45021</v>
      </c>
      <c r="H190" s="211">
        <v>45049</v>
      </c>
      <c r="I190" s="209">
        <v>672.33333333337214</v>
      </c>
      <c r="J190" s="209">
        <v>24.35281606345918</v>
      </c>
      <c r="K190" s="209">
        <v>12.710238028945293</v>
      </c>
      <c r="L190" s="209">
        <v>1.19</v>
      </c>
      <c r="M190" s="209"/>
      <c r="N190" s="270">
        <f>INDEX(Table12[],MATCH(Table11[[#This Row],[Site ID]],Table12[[#Data],[Site ID]],0),MATCH(Table11[[#Headers],[Area]],Table12[#Headers],0))</f>
        <v>2</v>
      </c>
      <c r="O190" s="209"/>
    </row>
    <row r="191" spans="2:15">
      <c r="B191" s="208" t="s">
        <v>73</v>
      </c>
      <c r="C191" s="208" t="s">
        <v>74</v>
      </c>
      <c r="D191" s="208" t="str">
        <f>Table11[[#This Row],[Site ID]]&amp;"-"&amp;Table11[[#This Row],[Site Name]]</f>
        <v>HL2-Hamble Lane 2 (Tesco)</v>
      </c>
      <c r="E191" s="208">
        <v>2202867</v>
      </c>
      <c r="F191" s="208" t="s">
        <v>20</v>
      </c>
      <c r="G191" s="210">
        <v>45021</v>
      </c>
      <c r="H191" s="210">
        <v>45049</v>
      </c>
      <c r="I191" s="208">
        <v>672.48333333333721</v>
      </c>
      <c r="J191" s="208">
        <v>36.214176311680376</v>
      </c>
      <c r="K191" s="208">
        <v>18.900927093778904</v>
      </c>
      <c r="L191" s="208">
        <v>1.77</v>
      </c>
      <c r="M191" s="208"/>
      <c r="N191" s="269">
        <f>INDEX(Table12[],MATCH(Table11[[#This Row],[Site ID]],Table12[[#Data],[Site ID]],0),MATCH(Table11[[#Headers],[Area]],Table12[#Headers],0))</f>
        <v>2</v>
      </c>
      <c r="O191" s="209"/>
    </row>
    <row r="192" spans="2:15">
      <c r="B192" s="209" t="s">
        <v>77</v>
      </c>
      <c r="C192" s="209" t="s">
        <v>78</v>
      </c>
      <c r="D192" s="209" t="str">
        <f>Table11[[#This Row],[Site ID]]&amp;"-"&amp;Table11[[#This Row],[Site Name]]</f>
        <v>HL-Hamble Lane (Woodlands)</v>
      </c>
      <c r="E192" s="209">
        <v>2202868</v>
      </c>
      <c r="F192" s="209" t="s">
        <v>20</v>
      </c>
      <c r="G192" s="211">
        <v>45021</v>
      </c>
      <c r="H192" s="211">
        <v>45049</v>
      </c>
      <c r="I192" s="209">
        <v>672.45000000006985</v>
      </c>
      <c r="J192" s="209">
        <v>25.617173024013994</v>
      </c>
      <c r="K192" s="209">
        <v>13.370132058462419</v>
      </c>
      <c r="L192" s="209">
        <v>1.252</v>
      </c>
      <c r="M192" s="209"/>
      <c r="N192" s="270">
        <f>INDEX(Table12[],MATCH(Table11[[#This Row],[Site ID]],Table12[[#Data],[Site ID]],0),MATCH(Table11[[#Headers],[Area]],Table12[#Headers],0))</f>
        <v>2</v>
      </c>
      <c r="O192" s="209"/>
    </row>
    <row r="193" spans="2:15">
      <c r="B193" s="208" t="s">
        <v>81</v>
      </c>
      <c r="C193" s="208" t="s">
        <v>82</v>
      </c>
      <c r="D193" s="208" t="str">
        <f>Table11[[#This Row],[Site ID]]&amp;"-"&amp;Table11[[#This Row],[Site Name]]</f>
        <v>HCF-Hamble Corner Fruit Farm</v>
      </c>
      <c r="E193" s="208">
        <v>2202869</v>
      </c>
      <c r="F193" s="208" t="s">
        <v>20</v>
      </c>
      <c r="G193" s="210">
        <v>45021</v>
      </c>
      <c r="H193" s="210">
        <v>45049</v>
      </c>
      <c r="I193" s="208">
        <v>672.3833333333605</v>
      </c>
      <c r="J193" s="208">
        <v>27.359070470712524</v>
      </c>
      <c r="K193" s="208">
        <v>14.279264337532632</v>
      </c>
      <c r="L193" s="208">
        <v>1.337</v>
      </c>
      <c r="M193" s="208"/>
      <c r="N193" s="269">
        <f>INDEX(Table12[],MATCH(Table11[[#This Row],[Site ID]],Table12[[#Data],[Site ID]],0),MATCH(Table11[[#Headers],[Area]],Table12[#Headers],0))</f>
        <v>2</v>
      </c>
      <c r="O193" s="209"/>
    </row>
    <row r="194" spans="2:15">
      <c r="B194" s="209" t="s">
        <v>85</v>
      </c>
      <c r="C194" s="209" t="s">
        <v>86</v>
      </c>
      <c r="D194" s="209" t="str">
        <f>Table11[[#This Row],[Site ID]]&amp;"-"&amp;Table11[[#This Row],[Site Name]]</f>
        <v>HL4-Hamble Lane 4</v>
      </c>
      <c r="E194" s="209">
        <v>2202870</v>
      </c>
      <c r="F194" s="209" t="s">
        <v>20</v>
      </c>
      <c r="G194" s="211">
        <v>45021</v>
      </c>
      <c r="H194" s="211">
        <v>45049</v>
      </c>
      <c r="I194" s="209">
        <v>672.43333333334886</v>
      </c>
      <c r="J194" s="194">
        <v>17.310435730927079</v>
      </c>
      <c r="K194" s="209">
        <v>9.0346741810684126</v>
      </c>
      <c r="L194" s="209">
        <v>0.84599999999999997</v>
      </c>
      <c r="M194" s="209"/>
      <c r="N194" s="270">
        <f>INDEX(Table12[],MATCH(Table11[[#This Row],[Site ID]],Table12[[#Data],[Site ID]],0),MATCH(Table11[[#Headers],[Area]],Table12[#Headers],0))</f>
        <v>2</v>
      </c>
      <c r="O194" s="209"/>
    </row>
    <row r="195" spans="2:15">
      <c r="B195" s="208" t="s">
        <v>88</v>
      </c>
      <c r="C195" s="208" t="s">
        <v>93</v>
      </c>
      <c r="D195" s="208" t="str">
        <f>Table11[[#This Row],[Site ID]]&amp;"-"&amp;Table11[[#This Row],[Site Name]]</f>
        <v>HPO-Hound Parish Office</v>
      </c>
      <c r="E195" s="208">
        <v>2202872</v>
      </c>
      <c r="F195" s="208" t="s">
        <v>20</v>
      </c>
      <c r="G195" s="210">
        <v>45021</v>
      </c>
      <c r="H195" s="210">
        <v>45049</v>
      </c>
      <c r="I195" s="208">
        <v>672.39999999990687</v>
      </c>
      <c r="J195" s="208">
        <v>17.331756395005375</v>
      </c>
      <c r="K195" s="208">
        <v>9.0458018763076069</v>
      </c>
      <c r="L195" s="208">
        <v>0.84699999999999998</v>
      </c>
      <c r="M195" s="208"/>
      <c r="N195" s="269">
        <f>INDEX(Table12[],MATCH(Table11[[#This Row],[Site ID]],Table12[[#Data],[Site ID]],0),MATCH(Table11[[#Headers],[Area]],Table12[#Headers],0))</f>
        <v>2</v>
      </c>
      <c r="O195" s="209"/>
    </row>
    <row r="196" spans="2:15" ht="15" thickBot="1">
      <c r="B196" s="209" t="s">
        <v>92</v>
      </c>
      <c r="C196" s="209" t="s">
        <v>97</v>
      </c>
      <c r="D196" s="209" t="str">
        <f>Table11[[#This Row],[Site ID]]&amp;"-"&amp;Table11[[#This Row],[Site Name]]</f>
        <v>SWA-Swaythling road</v>
      </c>
      <c r="E196" s="209">
        <v>2202873</v>
      </c>
      <c r="F196" s="209" t="s">
        <v>20</v>
      </c>
      <c r="G196" s="211">
        <v>45021</v>
      </c>
      <c r="H196" s="211">
        <v>45049</v>
      </c>
      <c r="I196" s="209">
        <v>672.45000000006985</v>
      </c>
      <c r="J196" s="209">
        <v>26.84483307308815</v>
      </c>
      <c r="K196" s="209">
        <v>14.010873211423878</v>
      </c>
      <c r="L196" s="209">
        <v>1.3120000000000001</v>
      </c>
      <c r="M196" s="209"/>
      <c r="N196" s="270">
        <f>INDEX(Table12[],MATCH(Table11[[#This Row],[Site ID]],Table12[[#Data],[Site ID]],0),MATCH(Table11[[#Headers],[Area]],Table12[#Headers],0))</f>
        <v>3</v>
      </c>
      <c r="O196" s="209"/>
    </row>
    <row r="197" spans="2:15">
      <c r="B197" s="208" t="s">
        <v>96</v>
      </c>
      <c r="C197" s="208" t="s">
        <v>26</v>
      </c>
      <c r="D197" s="208" t="str">
        <f>Table11[[#This Row],[Site ID]]&amp;"-"&amp;Table11[[#This Row],[Site Name]]</f>
        <v>AL-Allington Lane</v>
      </c>
      <c r="E197" s="208">
        <v>2202874</v>
      </c>
      <c r="F197" s="208" t="s">
        <v>20</v>
      </c>
      <c r="G197" s="210">
        <v>45021</v>
      </c>
      <c r="H197" s="210">
        <v>45049</v>
      </c>
      <c r="I197" s="208">
        <v>672.46666666679084</v>
      </c>
      <c r="J197" s="265"/>
      <c r="K197" s="208">
        <v>3.2463413811317743</v>
      </c>
      <c r="L197" s="208">
        <v>0.30399999999999999</v>
      </c>
      <c r="M197" s="208" t="s">
        <v>1344</v>
      </c>
      <c r="N197" s="269">
        <f>INDEX(Table12[],MATCH(Table11[[#This Row],[Site ID]],Table12[[#Data],[Site ID]],0),MATCH(Table11[[#Headers],[Area]],Table12[#Headers],0))</f>
        <v>3</v>
      </c>
      <c r="O197" s="209" t="s">
        <v>1335</v>
      </c>
    </row>
    <row r="198" spans="2:15">
      <c r="B198" s="209" t="s">
        <v>99</v>
      </c>
      <c r="C198" s="209" t="s">
        <v>102</v>
      </c>
      <c r="D198" s="209" t="str">
        <f>Table11[[#This Row],[Site ID]]&amp;"-"&amp;Table11[[#This Row],[Site Name]]</f>
        <v>JW-Jukes Walk</v>
      </c>
      <c r="E198" s="209">
        <v>2202875</v>
      </c>
      <c r="F198" s="209" t="s">
        <v>20</v>
      </c>
      <c r="G198" s="211">
        <v>45021</v>
      </c>
      <c r="H198" s="211">
        <v>45049</v>
      </c>
      <c r="I198" s="209">
        <v>672.51666666660458</v>
      </c>
      <c r="J198" s="209">
        <v>22.504869767789742</v>
      </c>
      <c r="K198" s="209">
        <v>11.745756663773353</v>
      </c>
      <c r="L198" s="209">
        <v>1.1000000000000001</v>
      </c>
      <c r="M198" s="209"/>
      <c r="N198" s="270">
        <f>INDEX(Table12[],MATCH(Table11[[#This Row],[Site ID]],Table12[[#Data],[Site ID]],0),MATCH(Table11[[#Headers],[Area]],Table12[#Headers],0))</f>
        <v>3</v>
      </c>
      <c r="O198" s="209"/>
    </row>
    <row r="199" spans="2:15">
      <c r="B199" s="208" t="s">
        <v>101</v>
      </c>
      <c r="C199" s="208" t="s">
        <v>46</v>
      </c>
      <c r="D199" s="208" t="str">
        <f>Table11[[#This Row],[Site ID]]&amp;"-"&amp;Table11[[#This Row],[Site Name]]</f>
        <v>BOT-Botley Road</v>
      </c>
      <c r="E199" s="208">
        <v>2202876</v>
      </c>
      <c r="F199" s="208" t="s">
        <v>20</v>
      </c>
      <c r="G199" s="210">
        <v>45021</v>
      </c>
      <c r="H199" s="210">
        <v>45049</v>
      </c>
      <c r="I199" s="208">
        <v>672.48333333333721</v>
      </c>
      <c r="J199" s="208">
        <v>29.544220674613822</v>
      </c>
      <c r="K199" s="208">
        <v>15.419739391760867</v>
      </c>
      <c r="L199" s="208">
        <v>1.444</v>
      </c>
      <c r="M199" s="208"/>
      <c r="N199" s="269">
        <f>INDEX(Table12[],MATCH(Table11[[#This Row],[Site ID]],Table12[[#Data],[Site ID]],0),MATCH(Table11[[#Headers],[Area]],Table12[#Headers],0))</f>
        <v>4</v>
      </c>
      <c r="O199" s="209"/>
    </row>
    <row r="200" spans="2:15">
      <c r="B200" s="209" t="s">
        <v>104</v>
      </c>
      <c r="C200" s="209" t="s">
        <v>107</v>
      </c>
      <c r="D200" s="209" t="str">
        <f>Table11[[#This Row],[Site ID]]&amp;"-"&amp;Table11[[#This Row],[Site Name]]</f>
        <v>WYV-Wyvern School</v>
      </c>
      <c r="E200" s="209">
        <v>2202877</v>
      </c>
      <c r="F200" s="209" t="s">
        <v>20</v>
      </c>
      <c r="G200" s="211">
        <v>45021</v>
      </c>
      <c r="H200" s="211">
        <v>45049</v>
      </c>
      <c r="I200" s="209">
        <v>672.44999999989523</v>
      </c>
      <c r="J200" s="209">
        <v>23.816604952044752</v>
      </c>
      <c r="K200" s="209">
        <v>12.430378367455507</v>
      </c>
      <c r="L200" s="209">
        <v>1.1639999999999999</v>
      </c>
      <c r="M200" s="209"/>
      <c r="N200" s="270">
        <f>INDEX(Table12[],MATCH(Table11[[#This Row],[Site ID]],Table12[[#Data],[Site ID]],0),MATCH(Table11[[#Headers],[Area]],Table12[#Headers],0))</f>
        <v>4</v>
      </c>
      <c r="O200" s="209"/>
    </row>
    <row r="201" spans="2:15">
      <c r="B201" s="208" t="s">
        <v>106</v>
      </c>
      <c r="C201" s="208" t="s">
        <v>84</v>
      </c>
      <c r="D201" s="208" t="str">
        <f>Table11[[#This Row],[Site ID]]&amp;"-"&amp;Table11[[#This Row],[Site Name]]</f>
        <v>FORSL-Fair Oak Road/Sandy Lane</v>
      </c>
      <c r="E201" s="208">
        <v>2202878</v>
      </c>
      <c r="F201" s="208" t="s">
        <v>20</v>
      </c>
      <c r="G201" s="210">
        <v>45021</v>
      </c>
      <c r="H201" s="210">
        <v>45049</v>
      </c>
      <c r="I201" s="208">
        <v>672.44999999989523</v>
      </c>
      <c r="J201" s="208">
        <v>27.376819094360727</v>
      </c>
      <c r="K201" s="208">
        <v>14.288527711044221</v>
      </c>
      <c r="L201" s="208">
        <v>1.3380000000000001</v>
      </c>
      <c r="M201" s="208"/>
      <c r="N201" s="269">
        <f>INDEX(Table12[],MATCH(Table11[[#This Row],[Site ID]],Table12[[#Data],[Site ID]],0),MATCH(Table11[[#Headers],[Area]],Table12[#Headers],0))</f>
        <v>4</v>
      </c>
      <c r="O201" s="209"/>
    </row>
    <row r="202" spans="2:15">
      <c r="B202" s="209" t="s">
        <v>109</v>
      </c>
      <c r="C202" s="209" t="s">
        <v>80</v>
      </c>
      <c r="D202" s="209" t="str">
        <f>Table11[[#This Row],[Site ID]]&amp;"-"&amp;Table11[[#This Row],[Site Name]]</f>
        <v>FOR-Fair Oak Road</v>
      </c>
      <c r="E202" s="209">
        <v>2202879</v>
      </c>
      <c r="F202" s="209" t="s">
        <v>20</v>
      </c>
      <c r="G202" s="211">
        <v>45021</v>
      </c>
      <c r="H202" s="211">
        <v>45049</v>
      </c>
      <c r="I202" s="209">
        <v>672.50000000005821</v>
      </c>
      <c r="J202" s="209">
        <v>17.758828252786568</v>
      </c>
      <c r="K202" s="209">
        <v>9.2686995056297334</v>
      </c>
      <c r="L202" s="209">
        <v>0.86799999999999999</v>
      </c>
      <c r="M202" s="209"/>
      <c r="N202" s="270">
        <f>INDEX(Table12[],MATCH(Table11[[#This Row],[Site ID]],Table12[[#Data],[Site ID]],0),MATCH(Table11[[#Headers],[Area]],Table12[#Headers],0))</f>
        <v>4</v>
      </c>
      <c r="O202" s="209"/>
    </row>
    <row r="203" spans="2:15">
      <c r="B203" s="208" t="s">
        <v>111</v>
      </c>
      <c r="C203" s="208" t="s">
        <v>49</v>
      </c>
      <c r="D203" s="208" t="str">
        <f>Table11[[#This Row],[Site ID]]&amp;"-"&amp;Table11[[#This Row],[Site Name]]</f>
        <v>BR-Bishopstoke Road</v>
      </c>
      <c r="E203" s="208">
        <v>2202880</v>
      </c>
      <c r="F203" s="208" t="s">
        <v>20</v>
      </c>
      <c r="G203" s="210">
        <v>45021</v>
      </c>
      <c r="H203" s="210">
        <v>45049</v>
      </c>
      <c r="I203" s="208">
        <v>672.48333333333721</v>
      </c>
      <c r="J203" s="208">
        <v>26.229702842697314</v>
      </c>
      <c r="K203" s="208">
        <v>13.689824030635341</v>
      </c>
      <c r="L203" s="208">
        <v>1.282</v>
      </c>
      <c r="M203" s="208"/>
      <c r="N203" s="269">
        <f>INDEX(Table12[],MATCH(Table11[[#This Row],[Site ID]],Table12[[#Data],[Site ID]],0),MATCH(Table11[[#Headers],[Area]],Table12[#Headers],0))</f>
        <v>5</v>
      </c>
      <c r="O203" s="209"/>
    </row>
    <row r="204" spans="2:15">
      <c r="B204" s="209" t="s">
        <v>113</v>
      </c>
      <c r="C204" s="209" t="s">
        <v>52</v>
      </c>
      <c r="D204" s="209" t="str">
        <f>Table11[[#This Row],[Site ID]]&amp;"-"&amp;Table11[[#This Row],[Site Name]]</f>
        <v>BR2-Bishopstoke Road 2</v>
      </c>
      <c r="E204" s="209">
        <v>2202881</v>
      </c>
      <c r="F204" s="209" t="s">
        <v>20</v>
      </c>
      <c r="G204" s="211">
        <v>45021</v>
      </c>
      <c r="H204" s="211">
        <v>45049</v>
      </c>
      <c r="I204" s="209">
        <v>672.50000000005821</v>
      </c>
      <c r="J204" s="209">
        <v>32.162301858733279</v>
      </c>
      <c r="K204" s="209">
        <v>16.786170072407767</v>
      </c>
      <c r="L204" s="209">
        <v>1.5720000000000001</v>
      </c>
      <c r="M204" s="209"/>
      <c r="N204" s="270">
        <f>INDEX(Table12[],MATCH(Table11[[#This Row],[Site ID]],Table12[[#Data],[Site ID]],0),MATCH(Table11[[#Headers],[Area]],Table12[#Headers],0))</f>
        <v>5</v>
      </c>
      <c r="O204" s="209"/>
    </row>
    <row r="205" spans="2:15">
      <c r="B205" s="208" t="s">
        <v>115</v>
      </c>
      <c r="C205" s="208" t="s">
        <v>118</v>
      </c>
      <c r="D205" s="208" t="str">
        <f>Table11[[#This Row],[Site ID]]&amp;"-"&amp;Table11[[#This Row],[Site Name]]</f>
        <v>TWY-Twyford Road</v>
      </c>
      <c r="E205" s="208">
        <v>2202882</v>
      </c>
      <c r="F205" s="208" t="s">
        <v>20</v>
      </c>
      <c r="G205" s="210">
        <v>45021</v>
      </c>
      <c r="H205" s="210">
        <v>45049</v>
      </c>
      <c r="I205" s="208">
        <v>672.51666666660458</v>
      </c>
      <c r="J205" s="208">
        <v>22.791295383016159</v>
      </c>
      <c r="K205" s="208">
        <v>11.895248112221378</v>
      </c>
      <c r="L205" s="208">
        <v>1.1140000000000001</v>
      </c>
      <c r="M205" s="208"/>
      <c r="N205" s="269">
        <f>INDEX(Table12[],MATCH(Table11[[#This Row],[Site ID]],Table12[[#Data],[Site ID]],0),MATCH(Table11[[#Headers],[Area]],Table12[#Headers],0))</f>
        <v>5</v>
      </c>
      <c r="O205" s="209"/>
    </row>
    <row r="206" spans="2:15">
      <c r="B206" s="209" t="s">
        <v>117</v>
      </c>
      <c r="C206" s="209" t="s">
        <v>122</v>
      </c>
      <c r="D206" s="209" t="str">
        <f>Table11[[#This Row],[Site ID]]&amp;"-"&amp;Table11[[#This Row],[Site Name]]</f>
        <v>MS-Mill Street</v>
      </c>
      <c r="E206" s="209">
        <v>2202883</v>
      </c>
      <c r="F206" s="209" t="s">
        <v>20</v>
      </c>
      <c r="G206" s="211">
        <v>45021</v>
      </c>
      <c r="H206" s="211">
        <v>45049</v>
      </c>
      <c r="I206" s="209">
        <v>672.53333333332557</v>
      </c>
      <c r="J206" s="209">
        <v>27.51663610230008</v>
      </c>
      <c r="K206" s="209">
        <v>14.361501097233862</v>
      </c>
      <c r="L206" s="209">
        <v>1.345</v>
      </c>
      <c r="M206" s="209"/>
      <c r="N206" s="270">
        <f>INDEX(Table12[],MATCH(Table11[[#This Row],[Site ID]],Table12[[#Data],[Site ID]],0),MATCH(Table11[[#Headers],[Area]],Table12[#Headers],0))</f>
        <v>5</v>
      </c>
      <c r="O206" s="209"/>
    </row>
    <row r="207" spans="2:15">
      <c r="B207" s="208" t="s">
        <v>121</v>
      </c>
      <c r="C207" s="208" t="s">
        <v>72</v>
      </c>
      <c r="D207" s="208" t="str">
        <f>Table11[[#This Row],[Site ID]]&amp;"-"&amp;Table11[[#This Row],[Site Name]]</f>
        <v>CR4-Campbell Road 4</v>
      </c>
      <c r="E207" s="208">
        <v>2202884</v>
      </c>
      <c r="F207" s="208" t="s">
        <v>20</v>
      </c>
      <c r="G207" s="210">
        <v>45021</v>
      </c>
      <c r="H207" s="210">
        <v>45049</v>
      </c>
      <c r="I207" s="208">
        <v>672.60000000003492</v>
      </c>
      <c r="J207" s="208">
        <v>22.317973535532591</v>
      </c>
      <c r="K207" s="208">
        <v>11.648211657376091</v>
      </c>
      <c r="L207" s="208">
        <v>1.091</v>
      </c>
      <c r="M207" s="208"/>
      <c r="N207" s="269">
        <f>INDEX(Table12[],MATCH(Table11[[#This Row],[Site ID]],Table12[[#Data],[Site ID]],0),MATCH(Table11[[#Headers],[Area]],Table12[#Headers],0))</f>
        <v>5</v>
      </c>
      <c r="O207" s="209"/>
    </row>
    <row r="208" spans="2:15">
      <c r="B208" s="209" t="s">
        <v>125</v>
      </c>
      <c r="C208" s="209" t="s">
        <v>64</v>
      </c>
      <c r="D208" s="209" t="str">
        <f>Table11[[#This Row],[Site ID]]&amp;"-"&amp;Table11[[#This Row],[Site Name]]</f>
        <v>CR-Campbell Road</v>
      </c>
      <c r="E208" s="209">
        <v>2202886</v>
      </c>
      <c r="F208" s="209" t="s">
        <v>20</v>
      </c>
      <c r="G208" s="211">
        <v>45021</v>
      </c>
      <c r="H208" s="211">
        <v>45049</v>
      </c>
      <c r="I208" s="209">
        <v>672.71666666673264</v>
      </c>
      <c r="J208" s="209">
        <v>32.479189356585771</v>
      </c>
      <c r="K208" s="209">
        <v>16.951560206986311</v>
      </c>
      <c r="L208" s="209">
        <v>1.5880000000000001</v>
      </c>
      <c r="M208" s="209"/>
      <c r="N208" s="270">
        <f>INDEX(Table12[],MATCH(Table11[[#This Row],[Site ID]],Table12[[#Data],[Site ID]],0),MATCH(Table11[[#Headers],[Area]],Table12[#Headers],0))</f>
        <v>5</v>
      </c>
      <c r="O208" s="209"/>
    </row>
    <row r="209" spans="1:15">
      <c r="B209" s="208" t="s">
        <v>128</v>
      </c>
      <c r="C209" s="208" t="s">
        <v>135</v>
      </c>
      <c r="D209" s="208" t="str">
        <f>Table11[[#This Row],[Site ID]]&amp;"-"&amp;Table11[[#This Row],[Site Name]]</f>
        <v>SRAN(A)-Southampton Road Analyser (A)</v>
      </c>
      <c r="E209" s="208">
        <v>2202887</v>
      </c>
      <c r="F209" s="208" t="s">
        <v>20</v>
      </c>
      <c r="G209" s="210">
        <v>45021</v>
      </c>
      <c r="H209" s="210">
        <v>45049</v>
      </c>
      <c r="I209" s="208">
        <v>671.93333333329065</v>
      </c>
      <c r="J209" s="208">
        <v>34.462342990378218</v>
      </c>
      <c r="K209" s="208">
        <v>17.986609076397819</v>
      </c>
      <c r="L209" s="208">
        <v>1.6830000000000001</v>
      </c>
      <c r="M209" s="208"/>
      <c r="N209" s="269">
        <f>INDEX(Table12[],MATCH(Table11[[#This Row],[Site ID]],Table12[[#Data],[Site ID]],0),MATCH(Table11[[#Headers],[Area]],Table12[#Headers],0))</f>
        <v>5</v>
      </c>
      <c r="O209" s="209"/>
    </row>
    <row r="210" spans="1:15">
      <c r="B210" s="209" t="s">
        <v>131</v>
      </c>
      <c r="C210" s="209" t="s">
        <v>138</v>
      </c>
      <c r="D210" s="209" t="str">
        <f>Table11[[#This Row],[Site ID]]&amp;"-"&amp;Table11[[#This Row],[Site Name]]</f>
        <v>SRAN(B)-Southampton Road Analyser (B)</v>
      </c>
      <c r="E210" s="209">
        <v>2202888</v>
      </c>
      <c r="F210" s="209" t="s">
        <v>20</v>
      </c>
      <c r="G210" s="211">
        <v>45021</v>
      </c>
      <c r="H210" s="211">
        <v>45049</v>
      </c>
      <c r="I210" s="209">
        <v>671.93333333329065</v>
      </c>
      <c r="J210" s="209">
        <v>34.421389522772301</v>
      </c>
      <c r="K210" s="209">
        <v>17.965234615225629</v>
      </c>
      <c r="L210" s="209">
        <v>1.681</v>
      </c>
      <c r="M210" s="209"/>
      <c r="N210" s="270">
        <f>INDEX(Table12[],MATCH(Table11[[#This Row],[Site ID]],Table12[[#Data],[Site ID]],0),MATCH(Table11[[#Headers],[Area]],Table12[#Headers],0))</f>
        <v>5</v>
      </c>
      <c r="O210" s="209"/>
    </row>
    <row r="211" spans="1:15">
      <c r="B211" s="208" t="s">
        <v>134</v>
      </c>
      <c r="C211" s="208" t="s">
        <v>141</v>
      </c>
      <c r="D211" s="208" t="str">
        <f>Table11[[#This Row],[Site ID]]&amp;"-"&amp;Table11[[#This Row],[Site Name]]</f>
        <v>SRAN(C)-Southampton Road Analyser (C)</v>
      </c>
      <c r="E211" s="208">
        <v>2202889</v>
      </c>
      <c r="F211" s="208" t="s">
        <v>20</v>
      </c>
      <c r="G211" s="210">
        <v>45021</v>
      </c>
      <c r="H211" s="210">
        <v>45049</v>
      </c>
      <c r="I211" s="208">
        <v>671.93333333329065</v>
      </c>
      <c r="J211" s="208">
        <v>35.260935608693579</v>
      </c>
      <c r="K211" s="208">
        <v>18.403411069255522</v>
      </c>
      <c r="L211" s="208">
        <v>1.722</v>
      </c>
      <c r="M211" s="208"/>
      <c r="N211" s="269">
        <f>INDEX(Table12[],MATCH(Table11[[#This Row],[Site ID]],Table12[[#Data],[Site ID]],0),MATCH(Table11[[#Headers],[Area]],Table12[#Headers],0))</f>
        <v>5</v>
      </c>
      <c r="O211" s="209"/>
    </row>
    <row r="212" spans="1:15">
      <c r="B212" s="209" t="s">
        <v>137</v>
      </c>
      <c r="C212" s="209" t="s">
        <v>56</v>
      </c>
      <c r="D212" s="209" t="str">
        <f>Table11[[#This Row],[Site ID]]&amp;"-"&amp;Table11[[#This Row],[Site Name]]</f>
        <v>CA-Chestnut Avenue</v>
      </c>
      <c r="E212" s="209">
        <v>2202890</v>
      </c>
      <c r="F212" s="209" t="s">
        <v>20</v>
      </c>
      <c r="G212" s="211">
        <v>45021</v>
      </c>
      <c r="H212" s="211">
        <v>45049</v>
      </c>
      <c r="I212" s="209">
        <v>672.48333333333721</v>
      </c>
      <c r="J212" s="209">
        <v>22.812885077696961</v>
      </c>
      <c r="K212" s="209">
        <v>11.90651622009236</v>
      </c>
      <c r="L212" s="209">
        <v>1.115</v>
      </c>
      <c r="M212" s="209"/>
      <c r="N212" s="270">
        <f>INDEX(Table12[],MATCH(Table11[[#This Row],[Site ID]],Table12[[#Data],[Site ID]],0),MATCH(Table11[[#Headers],[Area]],Table12[#Headers],0))</f>
        <v>5</v>
      </c>
      <c r="O212" s="209"/>
    </row>
    <row r="213" spans="1:15">
      <c r="B213" s="208" t="s">
        <v>140</v>
      </c>
      <c r="C213" s="208" t="s">
        <v>152</v>
      </c>
      <c r="D213" s="208" t="str">
        <f>Table11[[#This Row],[Site ID]]&amp;"-"&amp;Table11[[#This Row],[Site Name]]</f>
        <v>SR2-Southampton Road 2</v>
      </c>
      <c r="E213" s="208">
        <v>2202892</v>
      </c>
      <c r="F213" s="208" t="s">
        <v>20</v>
      </c>
      <c r="G213" s="210">
        <v>45021</v>
      </c>
      <c r="H213" s="210">
        <v>45049</v>
      </c>
      <c r="I213" s="208">
        <v>672.31666666665114</v>
      </c>
      <c r="J213" s="208">
        <v>39.211052331491523</v>
      </c>
      <c r="K213" s="208">
        <v>20.4650586281271</v>
      </c>
      <c r="L213" s="208">
        <v>1.9159999999999999</v>
      </c>
      <c r="M213" s="208"/>
      <c r="N213" s="269">
        <f>INDEX(Table12[],MATCH(Table11[[#This Row],[Site ID]],Table12[[#Data],[Site ID]],0),MATCH(Table11[[#Headers],[Area]],Table12[#Headers],0))</f>
        <v>5</v>
      </c>
      <c r="O213" s="208"/>
    </row>
    <row r="214" spans="1:15">
      <c r="B214" s="209" t="s">
        <v>144</v>
      </c>
      <c r="C214" s="209" t="s">
        <v>156</v>
      </c>
      <c r="D214" s="209" t="str">
        <f>Table11[[#This Row],[Site ID]]&amp;"-"&amp;Table11[[#This Row],[Site Name]]</f>
        <v>TP(A)-The Point (A)</v>
      </c>
      <c r="E214" s="209">
        <v>2202893</v>
      </c>
      <c r="F214" s="209" t="s">
        <v>20</v>
      </c>
      <c r="G214" s="211">
        <v>45021</v>
      </c>
      <c r="H214" s="211">
        <v>45049</v>
      </c>
      <c r="I214" s="209">
        <v>672.26666666666279</v>
      </c>
      <c r="J214" s="209">
        <v>21.612709242364268</v>
      </c>
      <c r="K214" s="209">
        <v>11.280119646327906</v>
      </c>
      <c r="L214" s="209">
        <v>1.056</v>
      </c>
      <c r="M214" s="209"/>
      <c r="N214" s="270">
        <f>INDEX(Table12[],MATCH(Table11[[#This Row],[Site ID]],Table12[[#Data],[Site ID]],0),MATCH(Table11[[#Headers],[Area]],Table12[#Headers],0))</f>
        <v>6</v>
      </c>
      <c r="O214" s="209"/>
    </row>
    <row r="215" spans="1:15">
      <c r="B215" s="208" t="s">
        <v>147</v>
      </c>
      <c r="C215" s="208" t="s">
        <v>159</v>
      </c>
      <c r="D215" s="208" t="str">
        <f>Table11[[#This Row],[Site ID]]&amp;"-"&amp;Table11[[#This Row],[Site Name]]</f>
        <v>TP(B)-The Point (B)</v>
      </c>
      <c r="E215" s="208">
        <v>2202894</v>
      </c>
      <c r="F215" s="208" t="s">
        <v>20</v>
      </c>
      <c r="G215" s="210">
        <v>45021</v>
      </c>
      <c r="H215" s="210">
        <v>45049</v>
      </c>
      <c r="I215" s="208">
        <v>672.26666666666279</v>
      </c>
      <c r="J215" s="208">
        <v>22.329039567632019</v>
      </c>
      <c r="K215" s="208">
        <v>11.653987248242181</v>
      </c>
      <c r="L215" s="208">
        <v>1.091</v>
      </c>
      <c r="M215" s="208"/>
      <c r="N215" s="269">
        <f>INDEX(Table12[],MATCH(Table11[[#This Row],[Site ID]],Table12[[#Data],[Site ID]],0),MATCH(Table11[[#Headers],[Area]],Table12[#Headers],0))</f>
        <v>6</v>
      </c>
      <c r="O215" s="208"/>
    </row>
    <row r="216" spans="1:15">
      <c r="B216" s="209" t="s">
        <v>151</v>
      </c>
      <c r="C216" s="209" t="s">
        <v>162</v>
      </c>
      <c r="D216" s="209" t="str">
        <f>Table11[[#This Row],[Site ID]]&amp;"-"&amp;Table11[[#This Row],[Site Name]]</f>
        <v>TP(C)-The Point (C)</v>
      </c>
      <c r="E216" s="209">
        <v>2202895</v>
      </c>
      <c r="F216" s="209" t="s">
        <v>20</v>
      </c>
      <c r="G216" s="211">
        <v>45021</v>
      </c>
      <c r="H216" s="211">
        <v>45049</v>
      </c>
      <c r="I216" s="209">
        <v>672.26666666666279</v>
      </c>
      <c r="J216" s="209">
        <v>22.062974018246855</v>
      </c>
      <c r="K216" s="209">
        <v>11.515122138959738</v>
      </c>
      <c r="L216" s="209">
        <v>1.0780000000000001</v>
      </c>
      <c r="M216" s="209"/>
      <c r="N216" s="270">
        <f>INDEX(Table12[],MATCH(Table11[[#This Row],[Site ID]],Table12[[#Data],[Site ID]],0),MATCH(Table11[[#Headers],[Area]],Table12[#Headers],0))</f>
        <v>6</v>
      </c>
      <c r="O216" s="209"/>
    </row>
    <row r="217" spans="1:15">
      <c r="B217" s="208" t="s">
        <v>155</v>
      </c>
      <c r="C217" s="208" t="s">
        <v>124</v>
      </c>
      <c r="D217" s="208" t="str">
        <f>Table11[[#This Row],[Site ID]]&amp;"-"&amp;Table11[[#This Row],[Site Name]]</f>
        <v>LRPR-leigh road/pluto Road</v>
      </c>
      <c r="E217" s="208">
        <v>2202896</v>
      </c>
      <c r="F217" s="208" t="s">
        <v>20</v>
      </c>
      <c r="G217" s="210">
        <v>45021</v>
      </c>
      <c r="H217" s="210">
        <v>45049</v>
      </c>
      <c r="I217" s="208">
        <v>672.28333333320916</v>
      </c>
      <c r="J217" s="244"/>
      <c r="K217" s="208">
        <v>1.3779349999223618</v>
      </c>
      <c r="L217" s="208">
        <v>0.129</v>
      </c>
      <c r="M217" s="208" t="s">
        <v>1296</v>
      </c>
      <c r="N217" s="269">
        <f>INDEX(Table12[],MATCH(Table11[[#This Row],[Site ID]],Table12[[#Data],[Site ID]],0),MATCH(Table11[[#Headers],[Area]],Table12[#Headers],0))</f>
        <v>6</v>
      </c>
      <c r="O217" s="208" t="s">
        <v>1335</v>
      </c>
    </row>
    <row r="218" spans="1:15">
      <c r="B218" s="209" t="s">
        <v>158</v>
      </c>
      <c r="C218" s="209" t="s">
        <v>143</v>
      </c>
      <c r="D218" s="209" t="str">
        <f>Table11[[#This Row],[Site ID]]&amp;"-"&amp;Table11[[#This Row],[Site Name]]</f>
        <v>OX-Oxburgh Close</v>
      </c>
      <c r="E218" s="209">
        <v>2202897</v>
      </c>
      <c r="F218" s="209" t="s">
        <v>20</v>
      </c>
      <c r="G218" s="211">
        <v>45021</v>
      </c>
      <c r="H218" s="211">
        <v>45049</v>
      </c>
      <c r="I218" s="209">
        <v>672.26666666666279</v>
      </c>
      <c r="J218" s="209">
        <v>13.814941987306705</v>
      </c>
      <c r="K218" s="209">
        <v>7.2103037512039174</v>
      </c>
      <c r="L218" s="209">
        <v>0.67500000000000004</v>
      </c>
      <c r="M218" s="209"/>
      <c r="N218" s="270">
        <f>INDEX(Table12[],MATCH(Table11[[#This Row],[Site ID]],Table12[[#Data],[Site ID]],0),MATCH(Table11[[#Headers],[Area]],Table12[#Headers],0))</f>
        <v>6</v>
      </c>
      <c r="O218" s="209"/>
    </row>
    <row r="219" spans="1:15" ht="15" thickBot="1">
      <c r="A219" s="115"/>
      <c r="B219" s="208" t="s">
        <v>161</v>
      </c>
      <c r="C219" s="208" t="s">
        <v>95</v>
      </c>
      <c r="D219" s="208" t="str">
        <f>Table11[[#This Row],[Site ID]]&amp;"-"&amp;Table11[[#This Row],[Site Name]]</f>
        <v>HG-Hadleigh Gardens</v>
      </c>
      <c r="E219" s="208">
        <v>2202898</v>
      </c>
      <c r="F219" s="208" t="s">
        <v>20</v>
      </c>
      <c r="G219" s="210">
        <v>45021</v>
      </c>
      <c r="H219" s="210">
        <v>45049</v>
      </c>
      <c r="I219" s="208">
        <v>672.24999999994179</v>
      </c>
      <c r="J219" s="264"/>
      <c r="K219" s="208">
        <v>16.365124752433619</v>
      </c>
      <c r="L219" s="208">
        <v>1.532</v>
      </c>
      <c r="M219" s="243" t="s">
        <v>1345</v>
      </c>
      <c r="N219" s="271">
        <f>INDEX(Table12[],MATCH(Table11[[#This Row],[Site ID]],Table12[[#Data],[Site ID]],0),MATCH(Table11[[#Headers],[Area]],Table12[#Headers],0))</f>
        <v>6</v>
      </c>
      <c r="O219" s="208" t="s">
        <v>1335</v>
      </c>
    </row>
    <row r="220" spans="1:15">
      <c r="B220" s="209" t="s">
        <v>164</v>
      </c>
      <c r="C220" s="209" t="s">
        <v>175</v>
      </c>
      <c r="D220" s="209" t="str">
        <f>Table11[[#This Row],[Site ID]]&amp;"-"&amp;Table11[[#This Row],[Site Name]]</f>
        <v>WA-Woodside Avenue</v>
      </c>
      <c r="E220" s="209">
        <v>2202899</v>
      </c>
      <c r="F220" s="209" t="s">
        <v>20</v>
      </c>
      <c r="G220" s="211">
        <v>45021</v>
      </c>
      <c r="H220" s="211">
        <v>45049</v>
      </c>
      <c r="I220" s="209">
        <v>672.24999999994179</v>
      </c>
      <c r="J220" s="209">
        <v>27.507766455933957</v>
      </c>
      <c r="K220" s="209">
        <v>14.356871845477015</v>
      </c>
      <c r="L220" s="209">
        <v>1.3440000000000001</v>
      </c>
      <c r="M220" s="208"/>
      <c r="N220" s="269">
        <f>INDEX(Table12[],MATCH(Table11[[#This Row],[Site ID]],Table12[[#Data],[Site ID]],0),MATCH(Table11[[#Headers],[Area]],Table12[#Headers],0))</f>
        <v>6</v>
      </c>
      <c r="O220" s="209"/>
    </row>
    <row r="221" spans="1:15">
      <c r="B221" s="208" t="s">
        <v>168</v>
      </c>
      <c r="C221" s="208" t="s">
        <v>42</v>
      </c>
      <c r="D221" s="208" t="str">
        <f>Table11[[#This Row],[Site ID]]&amp;"-"&amp;Table11[[#This Row],[Site Name]]</f>
        <v>BEL-Belmont Road</v>
      </c>
      <c r="E221" s="208">
        <v>2202900</v>
      </c>
      <c r="F221" s="208" t="s">
        <v>20</v>
      </c>
      <c r="G221" s="210">
        <v>45021</v>
      </c>
      <c r="H221" s="210">
        <v>45049</v>
      </c>
      <c r="I221" s="208">
        <v>672.23333333339542</v>
      </c>
      <c r="J221" s="208">
        <v>19.628424158276562</v>
      </c>
      <c r="K221" s="208">
        <v>10.244480249622423</v>
      </c>
      <c r="L221" s="208">
        <v>0.95899999999999996</v>
      </c>
      <c r="M221" s="208"/>
      <c r="N221" s="269">
        <f>INDEX(Table12[],MATCH(Table11[[#This Row],[Site ID]],Table12[[#Data],[Site ID]],0),MATCH(Table11[[#Headers],[Area]],Table12[#Headers],0))</f>
        <v>6</v>
      </c>
      <c r="O221" s="208"/>
    </row>
    <row r="222" spans="1:15">
      <c r="B222" s="209" t="s">
        <v>171</v>
      </c>
      <c r="C222" s="209" t="s">
        <v>120</v>
      </c>
      <c r="D222" s="209" t="str">
        <f>Table11[[#This Row],[Site ID]]&amp;"-"&amp;Table11[[#This Row],[Site Name]]</f>
        <v>LR13-Leigh Road/J13</v>
      </c>
      <c r="E222" s="209">
        <v>2202901</v>
      </c>
      <c r="F222" s="209" t="s">
        <v>20</v>
      </c>
      <c r="G222" s="211">
        <v>45021</v>
      </c>
      <c r="H222" s="211">
        <v>45049</v>
      </c>
      <c r="I222" s="212">
        <v>672.21666666667443</v>
      </c>
      <c r="J222" s="212">
        <v>37.374756155009116</v>
      </c>
      <c r="K222" s="212">
        <v>19.506657700944217</v>
      </c>
      <c r="L222" s="212">
        <v>1.8260000000000001</v>
      </c>
      <c r="M222" s="212"/>
      <c r="N222" s="270">
        <f>INDEX(Table12[],MATCH(Table11[[#This Row],[Site ID]],Table12[[#Data],[Site ID]],0),MATCH(Table11[[#Headers],[Area]],Table12[#Headers],0))</f>
        <v>6</v>
      </c>
      <c r="O222" s="209"/>
    </row>
    <row r="223" spans="1:15">
      <c r="B223" s="208" t="s">
        <v>174</v>
      </c>
      <c r="C223" s="208" t="s">
        <v>167</v>
      </c>
      <c r="D223" s="208" t="str">
        <f>Table11[[#This Row],[Site ID]]&amp;"-"&amp;Table11[[#This Row],[Site Name]]</f>
        <v>SC(A)-Steele Close (A)</v>
      </c>
      <c r="E223" s="208">
        <v>2202902</v>
      </c>
      <c r="F223" s="208" t="s">
        <v>20</v>
      </c>
      <c r="G223" s="210">
        <v>45021</v>
      </c>
      <c r="H223" s="210">
        <v>45049</v>
      </c>
      <c r="I223" s="208">
        <v>672.25000000011642</v>
      </c>
      <c r="J223" s="208">
        <v>22.32959315730368</v>
      </c>
      <c r="K223" s="208">
        <v>11.654276178133445</v>
      </c>
      <c r="L223" s="208">
        <v>1.091</v>
      </c>
      <c r="M223" s="208"/>
      <c r="N223" s="269">
        <f>INDEX(Table12[],MATCH(Table11[[#This Row],[Site ID]],Table12[[#Data],[Site ID]],0),MATCH(Table11[[#Headers],[Area]],Table12[#Headers],0))</f>
        <v>6</v>
      </c>
      <c r="O223" s="209"/>
    </row>
    <row r="224" spans="1:15">
      <c r="B224" s="209" t="s">
        <v>177</v>
      </c>
      <c r="C224" s="209" t="s">
        <v>170</v>
      </c>
      <c r="D224" s="209" t="str">
        <f>Table11[[#This Row],[Site ID]]&amp;"-"&amp;Table11[[#This Row],[Site Name]]</f>
        <v>SC(B)-Steele Close (B)</v>
      </c>
      <c r="E224" s="209">
        <v>2202903</v>
      </c>
      <c r="F224" s="209" t="s">
        <v>20</v>
      </c>
      <c r="G224" s="211">
        <v>45021</v>
      </c>
      <c r="H224" s="211">
        <v>45049</v>
      </c>
      <c r="I224" s="209">
        <v>672.24999999994179</v>
      </c>
      <c r="J224" s="209">
        <v>22.657066567499172</v>
      </c>
      <c r="K224" s="209">
        <v>11.825191319154056</v>
      </c>
      <c r="L224" s="209">
        <v>1.107</v>
      </c>
      <c r="M224" s="209"/>
      <c r="N224" s="270">
        <f>INDEX(Table12[],MATCH(Table11[[#This Row],[Site ID]],Table12[[#Data],[Site ID]],0),MATCH(Table11[[#Headers],[Area]],Table12[#Headers],0))</f>
        <v>6</v>
      </c>
      <c r="O224" s="209"/>
    </row>
    <row r="225" spans="2:15">
      <c r="B225" s="208" t="s">
        <v>179</v>
      </c>
      <c r="C225" s="208" t="s">
        <v>173</v>
      </c>
      <c r="D225" s="208" t="str">
        <f>Table11[[#This Row],[Site ID]]&amp;"-"&amp;Table11[[#This Row],[Site Name]]</f>
        <v>SC(C)-Steele Close (C)</v>
      </c>
      <c r="E225" s="208">
        <v>2202904</v>
      </c>
      <c r="F225" s="208" t="s">
        <v>20</v>
      </c>
      <c r="G225" s="210">
        <v>45021</v>
      </c>
      <c r="H225" s="210">
        <v>45049</v>
      </c>
      <c r="I225" s="208">
        <v>672.24999999994179</v>
      </c>
      <c r="J225" s="266"/>
      <c r="K225" s="208">
        <v>0.33114808572156801</v>
      </c>
      <c r="L225" s="208">
        <v>3.1E-2</v>
      </c>
      <c r="M225" s="208" t="s">
        <v>1346</v>
      </c>
      <c r="N225" s="269">
        <f>INDEX(Table12[],MATCH(Table11[[#This Row],[Site ID]],Table12[[#Data],[Site ID]],0),MATCH(Table11[[#Headers],[Area]],Table12[#Headers],0))</f>
        <v>6</v>
      </c>
      <c r="O225" s="209" t="s">
        <v>1335</v>
      </c>
    </row>
    <row r="226" spans="2:15">
      <c r="B226" s="209" t="s">
        <v>182</v>
      </c>
      <c r="C226" s="209" t="s">
        <v>127</v>
      </c>
      <c r="D226" s="209" t="str">
        <f>Table11[[#This Row],[Site ID]]&amp;"-"&amp;Table11[[#This Row],[Site Name]]</f>
        <v>MC-Medina Close</v>
      </c>
      <c r="E226" s="209">
        <v>2202905</v>
      </c>
      <c r="F226" s="209" t="s">
        <v>20</v>
      </c>
      <c r="G226" s="211">
        <v>45021</v>
      </c>
      <c r="H226" s="211">
        <v>45049</v>
      </c>
      <c r="I226" s="209">
        <v>672.30000000010477</v>
      </c>
      <c r="J226" s="209">
        <v>20.895342852889794</v>
      </c>
      <c r="K226" s="209">
        <v>10.905711301090706</v>
      </c>
      <c r="L226" s="209">
        <v>1.0209999999999999</v>
      </c>
      <c r="M226" s="209"/>
      <c r="N226" s="270">
        <f>INDEX(Table12[],MATCH(Table11[[#This Row],[Site ID]],Table12[[#Data],[Site ID]],0),MATCH(Table11[[#Headers],[Area]],Table12[#Headers],0))</f>
        <v>6</v>
      </c>
      <c r="O226" s="209"/>
    </row>
    <row r="227" spans="2:15">
      <c r="B227" s="208" t="s">
        <v>184</v>
      </c>
      <c r="C227" s="208" t="s">
        <v>154</v>
      </c>
      <c r="D227" s="208" t="str">
        <f>Table11[[#This Row],[Site ID]]&amp;"-"&amp;Table11[[#This Row],[Site Name]]</f>
        <v>PC(A)-Porteous Crescent (A)</v>
      </c>
      <c r="E227" s="208">
        <v>2202906</v>
      </c>
      <c r="F227" s="208" t="s">
        <v>20</v>
      </c>
      <c r="G227" s="210">
        <v>45021</v>
      </c>
      <c r="H227" s="210">
        <v>45049</v>
      </c>
      <c r="I227" s="208">
        <v>672.30000000010477</v>
      </c>
      <c r="J227" s="208">
        <v>18.910182954035431</v>
      </c>
      <c r="K227" s="208">
        <v>9.8696153204777826</v>
      </c>
      <c r="L227" s="208">
        <v>0.92400000000000004</v>
      </c>
      <c r="M227" s="208"/>
      <c r="N227" s="269">
        <f>INDEX(Table12[],MATCH(Table11[[#This Row],[Site ID]],Table12[[#Data],[Site ID]],0),MATCH(Table11[[#Headers],[Area]],Table12[#Headers],0))</f>
        <v>6</v>
      </c>
      <c r="O227" s="209"/>
    </row>
    <row r="228" spans="2:15">
      <c r="B228" s="209" t="s">
        <v>186</v>
      </c>
      <c r="C228" s="209" t="s">
        <v>133</v>
      </c>
      <c r="D228" s="209" t="str">
        <f>Table11[[#This Row],[Site ID]]&amp;"-"&amp;Table11[[#This Row],[Site Name]]</f>
        <v>NH-Nuffield Hospital</v>
      </c>
      <c r="E228" s="209">
        <v>2202907</v>
      </c>
      <c r="F228" s="209" t="s">
        <v>20</v>
      </c>
      <c r="G228" s="211">
        <v>45021</v>
      </c>
      <c r="H228" s="211">
        <v>45049</v>
      </c>
      <c r="I228" s="209">
        <v>672.31666666665114</v>
      </c>
      <c r="J228" s="209">
        <v>19.789711693398903</v>
      </c>
      <c r="K228" s="209">
        <v>10.328659547702976</v>
      </c>
      <c r="L228" s="209">
        <v>0.96699999999999997</v>
      </c>
      <c r="M228" s="209"/>
      <c r="N228" s="270">
        <f>INDEX(Table12[],MATCH(Table11[[#This Row],[Site ID]],Table12[[#Data],[Site ID]],0),MATCH(Table11[[#Headers],[Area]],Table12[#Headers],0))</f>
        <v>7</v>
      </c>
      <c r="O228" s="209"/>
    </row>
    <row r="229" spans="2:15">
      <c r="B229" s="208" t="s">
        <v>189</v>
      </c>
      <c r="C229" s="208" t="s">
        <v>30</v>
      </c>
      <c r="D229" s="208" t="str">
        <f>Table11[[#This Row],[Site ID]]&amp;"-"&amp;Table11[[#This Row],[Site Name]]</f>
        <v>AR-Ashdown Road</v>
      </c>
      <c r="E229" s="208">
        <v>2202908</v>
      </c>
      <c r="F229" s="208" t="s">
        <v>20</v>
      </c>
      <c r="G229" s="210">
        <v>45021</v>
      </c>
      <c r="H229" s="210">
        <v>45049</v>
      </c>
      <c r="I229" s="208">
        <v>672.29999999993015</v>
      </c>
      <c r="J229" s="208">
        <v>7.6745872378410471</v>
      </c>
      <c r="K229" s="208">
        <v>4.0055256982468936</v>
      </c>
      <c r="L229" s="208">
        <v>0.375</v>
      </c>
      <c r="M229" s="208"/>
      <c r="N229" s="269">
        <f>INDEX(Table12[],MATCH(Table11[[#This Row],[Site ID]],Table12[[#Data],[Site ID]],0),MATCH(Table11[[#Headers],[Area]],Table12[#Headers],0))</f>
        <v>7</v>
      </c>
      <c r="O229" s="209"/>
    </row>
    <row r="230" spans="2:15">
      <c r="B230" s="209" t="s">
        <v>191</v>
      </c>
      <c r="C230" s="209" t="s">
        <v>60</v>
      </c>
      <c r="D230" s="209" t="str">
        <f>Table11[[#This Row],[Site ID]]&amp;"-"&amp;Table11[[#This Row],[Site Name]]</f>
        <v>CC-Chestnut Close</v>
      </c>
      <c r="E230" s="209">
        <v>2202909</v>
      </c>
      <c r="F230" s="209" t="s">
        <v>20</v>
      </c>
      <c r="G230" s="211">
        <v>45021</v>
      </c>
      <c r="H230" s="211">
        <v>45049</v>
      </c>
      <c r="I230" s="209">
        <v>672.33333333337214</v>
      </c>
      <c r="J230" s="209">
        <v>22.347290034703718</v>
      </c>
      <c r="K230" s="209">
        <v>11.663512544208622</v>
      </c>
      <c r="L230" s="209">
        <v>1.0920000000000001</v>
      </c>
      <c r="M230" s="209"/>
      <c r="N230" s="270">
        <f>INDEX(Table12[],MATCH(Table11[[#This Row],[Site ID]],Table12[[#Data],[Site ID]],0),MATCH(Table11[[#Headers],[Area]],Table12[#Headers],0))</f>
        <v>8</v>
      </c>
      <c r="O230" s="209"/>
    </row>
    <row r="231" spans="2:15">
      <c r="B231" s="208" t="s">
        <v>193</v>
      </c>
      <c r="C231" s="208" t="s">
        <v>188</v>
      </c>
      <c r="D231" s="208" t="str">
        <f>Table11[[#This Row],[Site ID]]&amp;"-"&amp;Table11[[#This Row],[Site Name]]</f>
        <v>SSQ-Sparrow Square</v>
      </c>
      <c r="E231" s="208">
        <v>2202910</v>
      </c>
      <c r="F231" s="208" t="s">
        <v>20</v>
      </c>
      <c r="G231" s="210">
        <v>45021</v>
      </c>
      <c r="H231" s="210">
        <v>45049</v>
      </c>
      <c r="I231" s="208">
        <v>672.41666666662786</v>
      </c>
      <c r="J231" s="208">
        <v>20.052774817202792</v>
      </c>
      <c r="K231" s="208">
        <v>10.465957629020247</v>
      </c>
      <c r="L231" s="208">
        <v>0.98</v>
      </c>
      <c r="M231" s="208"/>
      <c r="N231" s="269">
        <f>INDEX(Table12[],MATCH(Table11[[#This Row],[Site ID]],Table12[[#Data],[Site ID]],0),MATCH(Table11[[#Headers],[Area]],Table12[#Headers],0))</f>
        <v>8</v>
      </c>
      <c r="O231" s="209"/>
    </row>
    <row r="232" spans="2:15">
      <c r="B232" s="209" t="s">
        <v>195</v>
      </c>
      <c r="C232" s="209" t="s">
        <v>76</v>
      </c>
      <c r="D232" s="209" t="str">
        <f>Table11[[#This Row],[Site ID]]&amp;"-"&amp;Table11[[#This Row],[Site Name]]</f>
        <v>DD (A)-Dove Dale</v>
      </c>
      <c r="E232" s="209">
        <v>2202911</v>
      </c>
      <c r="F232" s="209" t="s">
        <v>20</v>
      </c>
      <c r="G232" s="211">
        <v>45021</v>
      </c>
      <c r="H232" s="211">
        <v>45049</v>
      </c>
      <c r="I232" s="209">
        <v>672.28333333338378</v>
      </c>
      <c r="J232" s="209">
        <v>19.913489352206156</v>
      </c>
      <c r="K232" s="209">
        <v>10.39326166607837</v>
      </c>
      <c r="L232" s="209">
        <v>0.97299999999999998</v>
      </c>
      <c r="M232" s="209"/>
      <c r="N232" s="270">
        <f>INDEX(Table12[],MATCH(Table11[[#This Row],[Site ID]],Table12[[#Data],[Site ID]],0),MATCH(Table11[[#Headers],[Area]],Table12[#Headers],0))</f>
        <v>8</v>
      </c>
      <c r="O232" s="209"/>
    </row>
    <row r="233" spans="2:15">
      <c r="B233" s="208" t="s">
        <v>197</v>
      </c>
      <c r="C233" s="208" t="s">
        <v>146</v>
      </c>
      <c r="D233" s="208" t="str">
        <f>Table11[[#This Row],[Site ID]]&amp;"-"&amp;Table11[[#This Row],[Site Name]]</f>
        <v>PA-Passfield Avenue</v>
      </c>
      <c r="E233" s="208">
        <v>2202912</v>
      </c>
      <c r="F233" s="208" t="s">
        <v>20</v>
      </c>
      <c r="G233" s="210">
        <v>45021</v>
      </c>
      <c r="H233" s="210">
        <v>45049</v>
      </c>
      <c r="I233" s="208">
        <v>672.39999999990687</v>
      </c>
      <c r="J233" s="208">
        <v>26.60127900059857</v>
      </c>
      <c r="K233" s="208">
        <v>13.88375730720176</v>
      </c>
      <c r="L233" s="208">
        <v>1.3</v>
      </c>
      <c r="M233" s="208"/>
      <c r="N233" s="269">
        <f>INDEX(Table12[],MATCH(Table11[[#This Row],[Site ID]],Table12[[#Data],[Site ID]],0),MATCH(Table11[[#Headers],[Area]],Table12[#Headers],0))</f>
        <v>8</v>
      </c>
      <c r="O233" s="209"/>
    </row>
    <row r="234" spans="2:15">
      <c r="B234" s="209" t="s">
        <v>12</v>
      </c>
      <c r="C234" s="209" t="s">
        <v>13</v>
      </c>
      <c r="D234" s="209" t="str">
        <f>Table11[[#This Row],[Site ID]]&amp;"-"&amp;Table11[[#This Row],[Site Name]]</f>
        <v>HSB-High Street Botley</v>
      </c>
      <c r="E234" s="209">
        <v>2219499</v>
      </c>
      <c r="F234" s="209" t="s">
        <v>21</v>
      </c>
      <c r="G234" s="211">
        <v>45049</v>
      </c>
      <c r="H234" s="211">
        <v>45077</v>
      </c>
      <c r="I234" s="209">
        <v>670.25000000005821</v>
      </c>
      <c r="J234" s="209">
        <v>30.073756061168595</v>
      </c>
      <c r="K234" s="209">
        <v>15.696114854472128</v>
      </c>
      <c r="L234" s="209">
        <v>1.4650000000000001</v>
      </c>
      <c r="M234" s="209"/>
      <c r="N234" s="270">
        <f>INDEX(Table12[],MATCH(Table11[[#This Row],[Site ID]],Table12[[#Data],[Site ID]],0),MATCH(Table11[[#Headers],[Area]],Table12[#Headers],0))</f>
        <v>1</v>
      </c>
      <c r="O234" s="209"/>
    </row>
    <row r="235" spans="2:15">
      <c r="B235" s="208" t="s">
        <v>23</v>
      </c>
      <c r="C235" s="208" t="s">
        <v>24</v>
      </c>
      <c r="D235" s="208" t="str">
        <f>Table11[[#This Row],[Site ID]]&amp;"-"&amp;Table11[[#This Row],[Site Name]]</f>
        <v>HSB2A-High Street Botley 2 (A)</v>
      </c>
      <c r="E235" s="208">
        <v>2219500</v>
      </c>
      <c r="F235" s="208" t="s">
        <v>21</v>
      </c>
      <c r="G235" s="210">
        <v>45049</v>
      </c>
      <c r="H235" s="210">
        <v>45077</v>
      </c>
      <c r="I235" s="208">
        <v>670.23333333333721</v>
      </c>
      <c r="J235" s="208">
        <v>25.106565375242308</v>
      </c>
      <c r="K235" s="208">
        <v>13.103635373299744</v>
      </c>
      <c r="L235" s="208">
        <v>1.2230000000000001</v>
      </c>
      <c r="M235" s="208"/>
      <c r="N235" s="269">
        <f>INDEX(Table12[],MATCH(Table11[[#This Row],[Site ID]],Table12[[#Data],[Site ID]],0),MATCH(Table11[[#Headers],[Area]],Table12[#Headers],0))</f>
        <v>1</v>
      </c>
      <c r="O235" s="209"/>
    </row>
    <row r="236" spans="2:15">
      <c r="B236" s="209" t="s">
        <v>27</v>
      </c>
      <c r="C236" s="209" t="s">
        <v>28</v>
      </c>
      <c r="D236" s="209" t="str">
        <f>Table11[[#This Row],[Site ID]]&amp;"-"&amp;Table11[[#This Row],[Site Name]]</f>
        <v>KCA-Kings Copse Avenue</v>
      </c>
      <c r="E236" s="209">
        <v>2219501</v>
      </c>
      <c r="F236" s="209" t="s">
        <v>21</v>
      </c>
      <c r="G236" s="211">
        <v>45049</v>
      </c>
      <c r="H236" s="211">
        <v>45077</v>
      </c>
      <c r="I236" s="209">
        <v>670.23333333333721</v>
      </c>
      <c r="J236" s="209">
        <v>26.091941612373645</v>
      </c>
      <c r="K236" s="209">
        <v>13.617923597272258</v>
      </c>
      <c r="L236" s="209">
        <v>1.2709999999999999</v>
      </c>
      <c r="M236" s="209"/>
      <c r="N236" s="270">
        <f>INDEX(Table12[],MATCH(Table11[[#This Row],[Site ID]],Table12[[#Data],[Site ID]],0),MATCH(Table11[[#Headers],[Area]],Table12[#Headers],0))</f>
        <v>1</v>
      </c>
      <c r="O236" s="209"/>
    </row>
    <row r="237" spans="2:15">
      <c r="B237" s="208" t="s">
        <v>31</v>
      </c>
      <c r="C237" s="208" t="s">
        <v>32</v>
      </c>
      <c r="D237" s="208" t="str">
        <f>Table11[[#This Row],[Site ID]]&amp;"-"&amp;Table11[[#This Row],[Site Name]]</f>
        <v>GR-Grange Road</v>
      </c>
      <c r="E237" s="208">
        <v>2219502</v>
      </c>
      <c r="F237" s="208" t="s">
        <v>21</v>
      </c>
      <c r="G237" s="210">
        <v>45049</v>
      </c>
      <c r="H237" s="210">
        <v>45077</v>
      </c>
      <c r="I237" s="208">
        <v>670.21666666661622</v>
      </c>
      <c r="J237" s="208">
        <v>24.429726705296144</v>
      </c>
      <c r="K237" s="208">
        <v>12.750379282513645</v>
      </c>
      <c r="L237" s="208">
        <v>1.19</v>
      </c>
      <c r="M237" s="208"/>
      <c r="N237" s="269">
        <f>INDEX(Table12[],MATCH(Table11[[#This Row],[Site ID]],Table12[[#Data],[Site ID]],0),MATCH(Table11[[#Headers],[Area]],Table12[#Headers],0))</f>
        <v>1</v>
      </c>
      <c r="O237" s="209"/>
    </row>
    <row r="238" spans="2:15">
      <c r="B238" s="209" t="s">
        <v>39</v>
      </c>
      <c r="C238" s="209" t="s">
        <v>40</v>
      </c>
      <c r="D238" s="209" t="str">
        <f>Table11[[#This Row],[Site ID]]&amp;"-"&amp;Table11[[#This Row],[Site Name]]</f>
        <v>WSRB-Winchester Street Railway Bridge</v>
      </c>
      <c r="E238" s="209">
        <v>2219504</v>
      </c>
      <c r="F238" s="209" t="s">
        <v>21</v>
      </c>
      <c r="G238" s="211">
        <v>45049</v>
      </c>
      <c r="H238" s="211">
        <v>45077</v>
      </c>
      <c r="I238" s="209">
        <v>670.28333333332557</v>
      </c>
      <c r="J238" s="209">
        <v>11.47467140761383</v>
      </c>
      <c r="K238" s="209">
        <v>5.9888681668130639</v>
      </c>
      <c r="L238" s="209">
        <v>0.55900000000000005</v>
      </c>
      <c r="M238" s="216" t="s">
        <v>1347</v>
      </c>
      <c r="N238" s="272">
        <f>INDEX(Table12[],MATCH(Table11[[#This Row],[Site ID]],Table12[[#Data],[Site ID]],0),MATCH(Table11[[#Headers],[Area]],Table12[#Headers],0))</f>
        <v>1</v>
      </c>
      <c r="O238" s="209"/>
    </row>
    <row r="239" spans="2:15">
      <c r="B239" s="208" t="s">
        <v>43</v>
      </c>
      <c r="C239" s="208" t="s">
        <v>44</v>
      </c>
      <c r="D239" s="208" t="str">
        <f>Table11[[#This Row],[Site ID]]&amp;"-"&amp;Table11[[#This Row],[Site Name]]</f>
        <v>UNC-Upper Northam Close</v>
      </c>
      <c r="E239" s="208">
        <v>2219505</v>
      </c>
      <c r="F239" s="208" t="s">
        <v>21</v>
      </c>
      <c r="G239" s="210">
        <v>45049</v>
      </c>
      <c r="H239" s="210">
        <v>45077</v>
      </c>
      <c r="I239" s="208">
        <v>670.16666666662786</v>
      </c>
      <c r="J239" s="208">
        <v>15.521219597116044</v>
      </c>
      <c r="K239" s="208">
        <v>8.1008453012087909</v>
      </c>
      <c r="L239" s="208">
        <v>0.75600000000000001</v>
      </c>
      <c r="M239" s="208"/>
      <c r="N239" s="269">
        <f>INDEX(Table12[],MATCH(Table11[[#This Row],[Site ID]],Table12[[#Data],[Site ID]],0),MATCH(Table11[[#Headers],[Area]],Table12[#Headers],0))</f>
        <v>1</v>
      </c>
      <c r="O239" s="209"/>
    </row>
    <row r="240" spans="2:15">
      <c r="B240" s="209" t="s">
        <v>47</v>
      </c>
      <c r="C240" s="209" t="s">
        <v>34</v>
      </c>
      <c r="D240" s="209" t="str">
        <f>Table11[[#This Row],[Site ID]]&amp;"-"&amp;Table11[[#This Row],[Site Name]]</f>
        <v>BDG-Bridge Road</v>
      </c>
      <c r="E240" s="209">
        <v>2219506</v>
      </c>
      <c r="F240" s="209" t="s">
        <v>21</v>
      </c>
      <c r="G240" s="211">
        <v>45049</v>
      </c>
      <c r="H240" s="211">
        <v>45077</v>
      </c>
      <c r="I240" s="209">
        <v>670.16666666662786</v>
      </c>
      <c r="J240" s="209">
        <v>18.559765232530296</v>
      </c>
      <c r="K240" s="209">
        <v>9.6867250691703006</v>
      </c>
      <c r="L240" s="209">
        <v>0.90400000000000003</v>
      </c>
      <c r="M240" s="209"/>
      <c r="N240" s="270">
        <f>INDEX(Table12[],MATCH(Table11[[#This Row],[Site ID]],Table12[[#Data],[Site ID]],0),MATCH(Table11[[#Headers],[Area]],Table12[#Headers],0))</f>
        <v>2</v>
      </c>
      <c r="O240" s="209"/>
    </row>
    <row r="241" spans="2:15">
      <c r="B241" s="208" t="s">
        <v>50</v>
      </c>
      <c r="C241" s="208" t="s">
        <v>38</v>
      </c>
      <c r="D241" s="208" t="str">
        <f>Table11[[#This Row],[Site ID]]&amp;"-"&amp;Table11[[#This Row],[Site Name]]</f>
        <v>BDG2-Bridge Road 2</v>
      </c>
      <c r="E241" s="208">
        <v>2219507</v>
      </c>
      <c r="F241" s="208" t="s">
        <v>21</v>
      </c>
      <c r="G241" s="210">
        <v>45049</v>
      </c>
      <c r="H241" s="210">
        <v>45077</v>
      </c>
      <c r="I241" s="208">
        <v>670.18333333334886</v>
      </c>
      <c r="J241" s="208">
        <v>38.740493397328194</v>
      </c>
      <c r="K241" s="208">
        <v>20.219464194847703</v>
      </c>
      <c r="L241" s="208">
        <v>1.887</v>
      </c>
      <c r="M241" s="208"/>
      <c r="N241" s="269">
        <f>INDEX(Table12[],MATCH(Table11[[#This Row],[Site ID]],Table12[[#Data],[Site ID]],0),MATCH(Table11[[#Headers],[Area]],Table12[#Headers],0))</f>
        <v>2</v>
      </c>
      <c r="O241" s="209"/>
    </row>
    <row r="242" spans="2:15">
      <c r="B242" s="209" t="s">
        <v>53</v>
      </c>
      <c r="C242" s="209" t="s">
        <v>54</v>
      </c>
      <c r="D242" s="209" t="str">
        <f>Table11[[#This Row],[Site ID]]&amp;"-"&amp;Table11[[#This Row],[Site Name]]</f>
        <v>OH2-Oakhill 2 (Bridge)</v>
      </c>
      <c r="E242" s="209">
        <v>2219508</v>
      </c>
      <c r="F242" s="209" t="s">
        <v>21</v>
      </c>
      <c r="G242" s="211">
        <v>45049</v>
      </c>
      <c r="H242" s="211">
        <v>45077</v>
      </c>
      <c r="I242" s="209">
        <v>670.18333333317423</v>
      </c>
      <c r="J242" s="208">
        <v>22.172619432498863</v>
      </c>
      <c r="K242" s="209">
        <v>11.572348346815691</v>
      </c>
      <c r="L242" s="209">
        <v>1.08</v>
      </c>
      <c r="M242" s="216" t="s">
        <v>1348</v>
      </c>
      <c r="N242" s="269">
        <f>INDEX(Table12[],MATCH(Table11[[#This Row],[Site ID]],Table12[[#Data],[Site ID]],0),MATCH(Table11[[#Headers],[Area]],Table12[#Headers],0))</f>
        <v>2</v>
      </c>
      <c r="O242" s="209"/>
    </row>
    <row r="243" spans="2:15">
      <c r="B243" s="208" t="s">
        <v>57</v>
      </c>
      <c r="C243" s="208" t="s">
        <v>58</v>
      </c>
      <c r="D243" s="208" t="str">
        <f>Table11[[#This Row],[Site ID]]&amp;"-"&amp;Table11[[#This Row],[Site Name]]</f>
        <v>OH-Oakhill (Prov)</v>
      </c>
      <c r="E243" s="208">
        <v>2219509</v>
      </c>
      <c r="F243" s="208" t="s">
        <v>21</v>
      </c>
      <c r="G243" s="210">
        <v>45049</v>
      </c>
      <c r="H243" s="210">
        <v>45077</v>
      </c>
      <c r="I243" s="208">
        <v>670.18333333334886</v>
      </c>
      <c r="J243" s="208"/>
      <c r="K243" s="208">
        <v>22.40535221591232</v>
      </c>
      <c r="L243" s="208">
        <v>2.0910000000000002</v>
      </c>
      <c r="M243" s="208" t="s">
        <v>1349</v>
      </c>
      <c r="N243" s="269">
        <f>INDEX(Table12[],MATCH(Table11[[#This Row],[Site ID]],Table12[[#Data],[Site ID]],0),MATCH(Table11[[#Headers],[Area]],Table12[#Headers],0))</f>
        <v>2</v>
      </c>
      <c r="O243" s="209" t="s">
        <v>1335</v>
      </c>
    </row>
    <row r="244" spans="2:15">
      <c r="B244" s="209" t="s">
        <v>61</v>
      </c>
      <c r="C244" s="209" t="s">
        <v>62</v>
      </c>
      <c r="D244" s="209" t="str">
        <f>Table11[[#This Row],[Site ID]]&amp;"-"&amp;Table11[[#This Row],[Site Name]]</f>
        <v>PH2-Providence Hill 2</v>
      </c>
      <c r="E244" s="209">
        <v>2219510</v>
      </c>
      <c r="F244" s="209" t="s">
        <v>21</v>
      </c>
      <c r="G244" s="211">
        <v>45049</v>
      </c>
      <c r="H244" s="211">
        <v>45077</v>
      </c>
      <c r="I244" s="209">
        <v>670.15000000008149</v>
      </c>
      <c r="J244" s="209">
        <v>35.888580168614602</v>
      </c>
      <c r="K244" s="209">
        <v>18.730991737272756</v>
      </c>
      <c r="L244" s="209">
        <v>1.748</v>
      </c>
      <c r="M244" s="209"/>
      <c r="N244" s="270">
        <f>INDEX(Table12[],MATCH(Table11[[#This Row],[Site ID]],Table12[[#Data],[Site ID]],0),MATCH(Table11[[#Headers],[Area]],Table12[#Headers],0))</f>
        <v>2</v>
      </c>
      <c r="O244" s="209"/>
    </row>
    <row r="245" spans="2:15">
      <c r="B245" s="208" t="s">
        <v>65</v>
      </c>
      <c r="C245" s="208" t="s">
        <v>66</v>
      </c>
      <c r="D245" s="208" t="str">
        <f>Table11[[#This Row],[Site ID]]&amp;"-"&amp;Table11[[#This Row],[Site Name]]</f>
        <v>PH1-Providence Hill 1</v>
      </c>
      <c r="E245" s="208">
        <v>2219511</v>
      </c>
      <c r="F245" s="208" t="s">
        <v>21</v>
      </c>
      <c r="G245" s="210">
        <v>45049</v>
      </c>
      <c r="H245" s="210">
        <v>45077</v>
      </c>
      <c r="I245" s="208">
        <v>670.23333333333721</v>
      </c>
      <c r="J245" s="208">
        <v>25.18868006166992</v>
      </c>
      <c r="K245" s="208">
        <v>13.146492725297454</v>
      </c>
      <c r="L245" s="208">
        <v>1.2270000000000001</v>
      </c>
      <c r="M245" s="208"/>
      <c r="N245" s="269">
        <f>INDEX(Table12[],MATCH(Table11[[#This Row],[Site ID]],Table12[[#Data],[Site ID]],0),MATCH(Table11[[#Headers],[Area]],Table12[#Headers],0))</f>
        <v>2</v>
      </c>
      <c r="O245" s="209"/>
    </row>
    <row r="246" spans="2:15">
      <c r="B246" s="209" t="s">
        <v>69</v>
      </c>
      <c r="C246" s="209" t="s">
        <v>70</v>
      </c>
      <c r="D246" s="209" t="str">
        <f>Table11[[#This Row],[Site ID]]&amp;"-"&amp;Table11[[#This Row],[Site Name]]</f>
        <v>PH3-Providence Hill 3</v>
      </c>
      <c r="E246" s="209">
        <v>2219512</v>
      </c>
      <c r="F246" s="209" t="s">
        <v>21</v>
      </c>
      <c r="G246" s="211">
        <v>45049</v>
      </c>
      <c r="H246" s="211">
        <v>45077</v>
      </c>
      <c r="I246" s="209">
        <v>670.14999999990687</v>
      </c>
      <c r="J246" s="209">
        <v>17.718446616431621</v>
      </c>
      <c r="K246" s="209">
        <v>9.2476234950060654</v>
      </c>
      <c r="L246" s="209">
        <v>0.86299999999999999</v>
      </c>
      <c r="M246" s="209"/>
      <c r="N246" s="270">
        <f>INDEX(Table12[],MATCH(Table11[[#This Row],[Site ID]],Table12[[#Data],[Site ID]],0),MATCH(Table11[[#Headers],[Area]],Table12[#Headers],0))</f>
        <v>2</v>
      </c>
      <c r="O246" s="209"/>
    </row>
    <row r="247" spans="2:15">
      <c r="B247" s="208" t="s">
        <v>73</v>
      </c>
      <c r="C247" s="208" t="s">
        <v>74</v>
      </c>
      <c r="D247" s="208" t="str">
        <f>Table11[[#This Row],[Site ID]]&amp;"-"&amp;Table11[[#This Row],[Site Name]]</f>
        <v>HL2-Hamble Lane 2 (Tesco)</v>
      </c>
      <c r="E247" s="208">
        <v>2219513</v>
      </c>
      <c r="F247" s="208" t="s">
        <v>21</v>
      </c>
      <c r="G247" s="210">
        <v>45049</v>
      </c>
      <c r="H247" s="210">
        <v>45077</v>
      </c>
      <c r="I247" s="208">
        <v>669.89999999996508</v>
      </c>
      <c r="J247" s="208">
        <v>41.591244961936781</v>
      </c>
      <c r="K247" s="208">
        <v>21.707330355916902</v>
      </c>
      <c r="L247" s="208">
        <v>2.0249999999999999</v>
      </c>
      <c r="M247" s="208"/>
      <c r="N247" s="269">
        <f>INDEX(Table12[],MATCH(Table11[[#This Row],[Site ID]],Table12[[#Data],[Site ID]],0),MATCH(Table11[[#Headers],[Area]],Table12[#Headers],0))</f>
        <v>2</v>
      </c>
      <c r="O247" s="209"/>
    </row>
    <row r="248" spans="2:15">
      <c r="B248" s="209" t="s">
        <v>77</v>
      </c>
      <c r="C248" s="209" t="s">
        <v>78</v>
      </c>
      <c r="D248" s="209" t="str">
        <f>Table11[[#This Row],[Site ID]]&amp;"-"&amp;Table11[[#This Row],[Site Name]]</f>
        <v>HL-Hamble Lane (Woodlands)</v>
      </c>
      <c r="E248" s="209">
        <v>2219514</v>
      </c>
      <c r="F248" s="209" t="s">
        <v>21</v>
      </c>
      <c r="G248" s="211">
        <v>45049</v>
      </c>
      <c r="H248" s="211">
        <v>45077</v>
      </c>
      <c r="I248" s="209">
        <v>669.91666666668607</v>
      </c>
      <c r="J248" s="209">
        <v>28.486726707301077</v>
      </c>
      <c r="K248" s="209">
        <v>14.867811433873214</v>
      </c>
      <c r="L248" s="209">
        <v>1.387</v>
      </c>
      <c r="M248" s="209"/>
      <c r="N248" s="270">
        <f>INDEX(Table12[],MATCH(Table11[[#This Row],[Site ID]],Table12[[#Data],[Site ID]],0),MATCH(Table11[[#Headers],[Area]],Table12[#Headers],0))</f>
        <v>2</v>
      </c>
      <c r="O248" s="209"/>
    </row>
    <row r="249" spans="2:15">
      <c r="B249" s="208" t="s">
        <v>81</v>
      </c>
      <c r="C249" s="208" t="s">
        <v>82</v>
      </c>
      <c r="D249" s="208" t="str">
        <f>Table11[[#This Row],[Site ID]]&amp;"-"&amp;Table11[[#This Row],[Site Name]]</f>
        <v>HCF-Hamble Corner Fruit Farm</v>
      </c>
      <c r="E249" s="208">
        <v>2219515</v>
      </c>
      <c r="F249" s="208" t="s">
        <v>21</v>
      </c>
      <c r="G249" s="210">
        <v>45049</v>
      </c>
      <c r="H249" s="210">
        <v>45077</v>
      </c>
      <c r="I249" s="208">
        <v>669.93333333340706</v>
      </c>
      <c r="J249" s="208">
        <v>30.72464523832879</v>
      </c>
      <c r="K249" s="208">
        <v>16.035827368647595</v>
      </c>
      <c r="L249" s="208">
        <v>1.496</v>
      </c>
      <c r="M249" s="208"/>
      <c r="N249" s="269">
        <f>INDEX(Table12[],MATCH(Table11[[#This Row],[Site ID]],Table12[[#Data],[Site ID]],0),MATCH(Table11[[#Headers],[Area]],Table12[#Headers],0))</f>
        <v>2</v>
      </c>
      <c r="O249" s="209"/>
    </row>
    <row r="250" spans="2:15">
      <c r="B250" s="209" t="s">
        <v>85</v>
      </c>
      <c r="C250" s="209" t="s">
        <v>86</v>
      </c>
      <c r="D250" s="209" t="str">
        <f>Table11[[#This Row],[Site ID]]&amp;"-"&amp;Table11[[#This Row],[Site Name]]</f>
        <v>HL4-Hamble Lane 4</v>
      </c>
      <c r="E250" s="209">
        <v>2219516</v>
      </c>
      <c r="F250" s="209" t="s">
        <v>21</v>
      </c>
      <c r="G250" s="211">
        <v>45049</v>
      </c>
      <c r="H250" s="211">
        <v>45077</v>
      </c>
      <c r="I250" s="209">
        <v>669.84999999997672</v>
      </c>
      <c r="J250" s="194">
        <v>17.007467343435689</v>
      </c>
      <c r="K250" s="209">
        <v>8.8765487178683138</v>
      </c>
      <c r="L250" s="209">
        <v>0.82799999999999996</v>
      </c>
      <c r="M250" s="209"/>
      <c r="N250" s="270">
        <f>INDEX(Table12[],MATCH(Table11[[#This Row],[Site ID]],Table12[[#Data],[Site ID]],0),MATCH(Table11[[#Headers],[Area]],Table12[#Headers],0))</f>
        <v>2</v>
      </c>
      <c r="O250" s="209"/>
    </row>
    <row r="251" spans="2:15">
      <c r="B251" s="208" t="s">
        <v>89</v>
      </c>
      <c r="C251" s="208" t="s">
        <v>90</v>
      </c>
      <c r="D251" s="208" t="str">
        <f>Table11[[#This Row],[Site ID]]&amp;"-"&amp;Table11[[#This Row],[Site Name]]</f>
        <v>HPS-Hamble Primary School</v>
      </c>
      <c r="E251" s="208">
        <v>2219517</v>
      </c>
      <c r="F251" s="208" t="s">
        <v>21</v>
      </c>
      <c r="G251" s="210">
        <v>45049</v>
      </c>
      <c r="H251" s="210">
        <v>45077</v>
      </c>
      <c r="I251" s="208">
        <v>669.83333333325572</v>
      </c>
      <c r="J251" s="208"/>
      <c r="K251" s="208">
        <v>1.9082910455090023</v>
      </c>
      <c r="L251" s="208">
        <v>0.17799999999999999</v>
      </c>
      <c r="M251" s="208" t="s">
        <v>1350</v>
      </c>
      <c r="N251" s="269">
        <f>INDEX(Table12[],MATCH(Table11[[#This Row],[Site ID]],Table12[[#Data],[Site ID]],0),MATCH(Table11[[#Headers],[Area]],Table12[#Headers],0))</f>
        <v>2</v>
      </c>
      <c r="O251" s="209" t="s">
        <v>1335</v>
      </c>
    </row>
    <row r="252" spans="2:15">
      <c r="B252" s="209" t="s">
        <v>88</v>
      </c>
      <c r="C252" s="209" t="s">
        <v>93</v>
      </c>
      <c r="D252" s="209" t="str">
        <f>Table11[[#This Row],[Site ID]]&amp;"-"&amp;Table11[[#This Row],[Site Name]]</f>
        <v>HPO-Hound Parish Office</v>
      </c>
      <c r="E252" s="209">
        <v>2219518</v>
      </c>
      <c r="F252" s="209" t="s">
        <v>21</v>
      </c>
      <c r="G252" s="211">
        <v>45049</v>
      </c>
      <c r="H252" s="211">
        <v>45077</v>
      </c>
      <c r="I252" s="209">
        <v>669.85000000015134</v>
      </c>
      <c r="J252" s="209">
        <v>14.398834067325252</v>
      </c>
      <c r="K252" s="209">
        <v>7.5150490956812384</v>
      </c>
      <c r="L252" s="209">
        <v>0.70099999999999996</v>
      </c>
      <c r="M252" s="209"/>
      <c r="N252" s="270">
        <f>INDEX(Table12[],MATCH(Table11[[#This Row],[Site ID]],Table12[[#Data],[Site ID]],0),MATCH(Table11[[#Headers],[Area]],Table12[#Headers],0))</f>
        <v>2</v>
      </c>
      <c r="O252" s="209"/>
    </row>
    <row r="253" spans="2:15">
      <c r="B253" s="208" t="s">
        <v>92</v>
      </c>
      <c r="C253" s="208" t="s">
        <v>97</v>
      </c>
      <c r="D253" s="208" t="str">
        <f>Table11[[#This Row],[Site ID]]&amp;"-"&amp;Table11[[#This Row],[Site Name]]</f>
        <v>SWA-Swaythling road</v>
      </c>
      <c r="E253" s="208">
        <v>2219519</v>
      </c>
      <c r="F253" s="208" t="s">
        <v>21</v>
      </c>
      <c r="G253" s="210">
        <v>45049</v>
      </c>
      <c r="H253" s="210">
        <v>45077</v>
      </c>
      <c r="I253" s="208">
        <v>669.81666666653473</v>
      </c>
      <c r="J253" s="208">
        <v>19.57599392869081</v>
      </c>
      <c r="K253" s="208">
        <v>10.21711582917057</v>
      </c>
      <c r="L253" s="208">
        <v>0.95299999999999996</v>
      </c>
      <c r="M253" s="208"/>
      <c r="N253" s="269">
        <f>INDEX(Table12[],MATCH(Table11[[#This Row],[Site ID]],Table12[[#Data],[Site ID]],0),MATCH(Table11[[#Headers],[Area]],Table12[#Headers],0))</f>
        <v>3</v>
      </c>
      <c r="O253" s="209"/>
    </row>
    <row r="254" spans="2:15">
      <c r="B254" s="209" t="s">
        <v>96</v>
      </c>
      <c r="C254" s="209" t="s">
        <v>26</v>
      </c>
      <c r="D254" s="209" t="str">
        <f>Table11[[#This Row],[Site ID]]&amp;"-"&amp;Table11[[#This Row],[Site Name]]</f>
        <v>AL-Allington Lane</v>
      </c>
      <c r="E254" s="209">
        <v>2219520</v>
      </c>
      <c r="F254" s="209" t="s">
        <v>21</v>
      </c>
      <c r="G254" s="211">
        <v>45049</v>
      </c>
      <c r="H254" s="211">
        <v>45077</v>
      </c>
      <c r="I254" s="209">
        <v>669.86666666652309</v>
      </c>
      <c r="J254" s="209">
        <v>15.897889132169013</v>
      </c>
      <c r="K254" s="209">
        <v>8.2974369165809048</v>
      </c>
      <c r="L254" s="209">
        <v>0.77400000000000002</v>
      </c>
      <c r="M254" s="209"/>
      <c r="N254" s="270">
        <f>INDEX(Table12[],MATCH(Table11[[#This Row],[Site ID]],Table12[[#Data],[Site ID]],0),MATCH(Table11[[#Headers],[Area]],Table12[#Headers],0))</f>
        <v>3</v>
      </c>
      <c r="O254" s="209"/>
    </row>
    <row r="255" spans="2:15">
      <c r="B255" s="208" t="s">
        <v>99</v>
      </c>
      <c r="C255" s="208" t="s">
        <v>102</v>
      </c>
      <c r="D255" s="208" t="str">
        <f>Table11[[#This Row],[Site ID]]&amp;"-"&amp;Table11[[#This Row],[Site Name]]</f>
        <v>JW-Jukes Walk</v>
      </c>
      <c r="E255" s="208">
        <v>2219521</v>
      </c>
      <c r="F255" s="208" t="s">
        <v>21</v>
      </c>
      <c r="G255" s="210">
        <v>45049</v>
      </c>
      <c r="H255" s="210">
        <v>45077</v>
      </c>
      <c r="I255" s="208">
        <v>669.89999999996508</v>
      </c>
      <c r="J255" s="208">
        <v>17.745597850426361</v>
      </c>
      <c r="K255" s="208">
        <v>9.2617942851912112</v>
      </c>
      <c r="L255" s="208">
        <v>0.86399999999999999</v>
      </c>
      <c r="M255" s="216" t="s">
        <v>1351</v>
      </c>
      <c r="N255" s="272">
        <f>INDEX(Table12[],MATCH(Table11[[#This Row],[Site ID]],Table12[[#Data],[Site ID]],0),MATCH(Table11[[#Headers],[Area]],Table12[#Headers],0))</f>
        <v>3</v>
      </c>
      <c r="O255" s="209"/>
    </row>
    <row r="256" spans="2:15">
      <c r="B256" s="209" t="s">
        <v>101</v>
      </c>
      <c r="C256" s="209" t="s">
        <v>46</v>
      </c>
      <c r="D256" s="209" t="str">
        <f>Table11[[#This Row],[Site ID]]&amp;"-"&amp;Table11[[#This Row],[Site Name]]</f>
        <v>BOT-Botley Road</v>
      </c>
      <c r="E256" s="209">
        <v>2219522</v>
      </c>
      <c r="F256" s="209" t="s">
        <v>21</v>
      </c>
      <c r="G256" s="211">
        <v>45049</v>
      </c>
      <c r="H256" s="211">
        <v>45077</v>
      </c>
      <c r="I256" s="209">
        <v>669.9000000001397</v>
      </c>
      <c r="J256" s="209">
        <v>27.337257799665892</v>
      </c>
      <c r="K256" s="209">
        <v>14.267879853687836</v>
      </c>
      <c r="L256" s="209">
        <v>1.331</v>
      </c>
      <c r="M256" s="209"/>
      <c r="N256" s="270">
        <f>INDEX(Table12[],MATCH(Table11[[#This Row],[Site ID]],Table12[[#Data],[Site ID]],0),MATCH(Table11[[#Headers],[Area]],Table12[#Headers],0))</f>
        <v>4</v>
      </c>
      <c r="O256" s="209"/>
    </row>
    <row r="257" spans="2:15">
      <c r="B257" s="208" t="s">
        <v>104</v>
      </c>
      <c r="C257" s="208" t="s">
        <v>107</v>
      </c>
      <c r="D257" s="208" t="str">
        <f>Table11[[#This Row],[Site ID]]&amp;"-"&amp;Table11[[#This Row],[Site Name]]</f>
        <v>WYV-Wyvern School</v>
      </c>
      <c r="E257" s="208">
        <v>2219523</v>
      </c>
      <c r="F257" s="208" t="s">
        <v>21</v>
      </c>
      <c r="G257" s="210">
        <v>45049</v>
      </c>
      <c r="H257" s="210">
        <v>45077</v>
      </c>
      <c r="I257" s="208">
        <v>669.91666666668607</v>
      </c>
      <c r="J257" s="208">
        <v>24.009360865778632</v>
      </c>
      <c r="K257" s="208">
        <v>12.530981662723713</v>
      </c>
      <c r="L257" s="208">
        <v>1.169</v>
      </c>
      <c r="M257" s="208"/>
      <c r="N257" s="269">
        <f>INDEX(Table12[],MATCH(Table11[[#This Row],[Site ID]],Table12[[#Data],[Site ID]],0),MATCH(Table11[[#Headers],[Area]],Table12[#Headers],0))</f>
        <v>4</v>
      </c>
      <c r="O257" s="209"/>
    </row>
    <row r="258" spans="2:15">
      <c r="B258" s="209" t="s">
        <v>106</v>
      </c>
      <c r="C258" s="209" t="s">
        <v>84</v>
      </c>
      <c r="D258" s="209" t="str">
        <f>Table11[[#This Row],[Site ID]]&amp;"-"&amp;Table11[[#This Row],[Site Name]]</f>
        <v>FORSL-Fair Oak Road/Sandy Lane</v>
      </c>
      <c r="E258" s="209">
        <v>2219524</v>
      </c>
      <c r="F258" s="209" t="s">
        <v>21</v>
      </c>
      <c r="G258" s="211">
        <v>45049</v>
      </c>
      <c r="H258" s="211">
        <v>45077</v>
      </c>
      <c r="I258" s="209">
        <v>669.86666666669771</v>
      </c>
      <c r="J258" s="209">
        <v>20.704227707005408</v>
      </c>
      <c r="K258" s="209">
        <v>10.805964356474639</v>
      </c>
      <c r="L258" s="209">
        <v>1.008</v>
      </c>
      <c r="M258" s="209"/>
      <c r="N258" s="270">
        <f>INDEX(Table12[],MATCH(Table11[[#This Row],[Site ID]],Table12[[#Data],[Site ID]],0),MATCH(Table11[[#Headers],[Area]],Table12[#Headers],0))</f>
        <v>4</v>
      </c>
      <c r="O258" s="209"/>
    </row>
    <row r="259" spans="2:15">
      <c r="B259" s="208" t="s">
        <v>109</v>
      </c>
      <c r="C259" s="208" t="s">
        <v>80</v>
      </c>
      <c r="D259" s="208" t="str">
        <f>Table11[[#This Row],[Site ID]]&amp;"-"&amp;Table11[[#This Row],[Site Name]]</f>
        <v>FOR-Fair Oak Road</v>
      </c>
      <c r="E259" s="208">
        <v>2219525</v>
      </c>
      <c r="F259" s="208" t="s">
        <v>21</v>
      </c>
      <c r="G259" s="210">
        <v>45049</v>
      </c>
      <c r="H259" s="210">
        <v>45077</v>
      </c>
      <c r="I259" s="208">
        <v>669.70000000001164</v>
      </c>
      <c r="J259" s="208">
        <v>13.580258324622731</v>
      </c>
      <c r="K259" s="208">
        <v>7.0878174971934929</v>
      </c>
      <c r="L259" s="208">
        <v>0.66100000000000003</v>
      </c>
      <c r="M259" s="208"/>
      <c r="N259" s="269">
        <f>INDEX(Table12[],MATCH(Table11[[#This Row],[Site ID]],Table12[[#Data],[Site ID]],0),MATCH(Table11[[#Headers],[Area]],Table12[#Headers],0))</f>
        <v>4</v>
      </c>
      <c r="O259" s="209"/>
    </row>
    <row r="260" spans="2:15">
      <c r="B260" s="209" t="s">
        <v>111</v>
      </c>
      <c r="C260" s="209" t="s">
        <v>49</v>
      </c>
      <c r="D260" s="209" t="str">
        <f>Table11[[#This Row],[Site ID]]&amp;"-"&amp;Table11[[#This Row],[Site Name]]</f>
        <v>BR-Bishopstoke Road</v>
      </c>
      <c r="E260" s="209">
        <v>2219526</v>
      </c>
      <c r="F260" s="209" t="s">
        <v>21</v>
      </c>
      <c r="G260" s="211">
        <v>45049</v>
      </c>
      <c r="H260" s="211">
        <v>45077</v>
      </c>
      <c r="I260" s="209">
        <v>669.68333333329065</v>
      </c>
      <c r="J260" s="209">
        <v>23.791725442374776</v>
      </c>
      <c r="K260" s="209">
        <v>12.417393237147587</v>
      </c>
      <c r="L260" s="209">
        <v>1.1579999999999999</v>
      </c>
      <c r="M260" s="216" t="s">
        <v>1352</v>
      </c>
      <c r="N260" s="272">
        <f>INDEX(Table12[],MATCH(Table11[[#This Row],[Site ID]],Table12[[#Data],[Site ID]],0),MATCH(Table11[[#Headers],[Area]],Table12[#Headers],0))</f>
        <v>5</v>
      </c>
      <c r="O260" s="209"/>
    </row>
    <row r="261" spans="2:15">
      <c r="B261" s="208" t="s">
        <v>113</v>
      </c>
      <c r="C261" s="208" t="s">
        <v>52</v>
      </c>
      <c r="D261" s="208" t="str">
        <f>Table11[[#This Row],[Site ID]]&amp;"-"&amp;Table11[[#This Row],[Site Name]]</f>
        <v>BR2-Bishopstoke Road 2</v>
      </c>
      <c r="E261" s="208">
        <v>2219527</v>
      </c>
      <c r="F261" s="208" t="s">
        <v>21</v>
      </c>
      <c r="G261" s="210">
        <v>45049</v>
      </c>
      <c r="H261" s="210">
        <v>45077</v>
      </c>
      <c r="I261" s="208">
        <v>669.65000000002328</v>
      </c>
      <c r="J261" s="208">
        <v>24.943516762487</v>
      </c>
      <c r="K261" s="208">
        <v>13.018536932404489</v>
      </c>
      <c r="L261" s="208">
        <v>1.214</v>
      </c>
      <c r="M261" s="208"/>
      <c r="N261" s="269">
        <f>INDEX(Table12[],MATCH(Table11[[#This Row],[Site ID]],Table12[[#Data],[Site ID]],0),MATCH(Table11[[#Headers],[Area]],Table12[#Headers],0))</f>
        <v>5</v>
      </c>
      <c r="O261" s="209"/>
    </row>
    <row r="262" spans="2:15">
      <c r="B262" s="209" t="s">
        <v>115</v>
      </c>
      <c r="C262" s="209" t="s">
        <v>118</v>
      </c>
      <c r="D262" s="209" t="str">
        <f>Table11[[#This Row],[Site ID]]&amp;"-"&amp;Table11[[#This Row],[Site Name]]</f>
        <v>TWY-Twyford Road</v>
      </c>
      <c r="E262" s="209">
        <v>2219528</v>
      </c>
      <c r="F262" s="209" t="s">
        <v>21</v>
      </c>
      <c r="G262" s="211">
        <v>45049</v>
      </c>
      <c r="H262" s="211">
        <v>45077</v>
      </c>
      <c r="I262" s="209">
        <v>669.65000000002328</v>
      </c>
      <c r="J262" s="209">
        <v>19.498679907413642</v>
      </c>
      <c r="K262" s="209">
        <v>10.176764043535304</v>
      </c>
      <c r="L262" s="209">
        <v>0.94899999999999995</v>
      </c>
      <c r="M262" s="209"/>
      <c r="N262" s="270">
        <f>INDEX(Table12[],MATCH(Table11[[#This Row],[Site ID]],Table12[[#Data],[Site ID]],0),MATCH(Table11[[#Headers],[Area]],Table12[#Headers],0))</f>
        <v>5</v>
      </c>
      <c r="O262" s="209"/>
    </row>
    <row r="263" spans="2:15">
      <c r="B263" s="208" t="s">
        <v>117</v>
      </c>
      <c r="C263" s="208" t="s">
        <v>122</v>
      </c>
      <c r="D263" s="208" t="str">
        <f>Table11[[#This Row],[Site ID]]&amp;"-"&amp;Table11[[#This Row],[Site Name]]</f>
        <v>MS-Mill Street</v>
      </c>
      <c r="E263" s="208">
        <v>2219529</v>
      </c>
      <c r="F263" s="208" t="s">
        <v>21</v>
      </c>
      <c r="G263" s="210">
        <v>45049</v>
      </c>
      <c r="H263" s="210">
        <v>45077</v>
      </c>
      <c r="I263" s="208">
        <v>669.65000000002328</v>
      </c>
      <c r="J263" s="208">
        <v>27.861127454639519</v>
      </c>
      <c r="K263" s="208">
        <v>14.541298253987224</v>
      </c>
      <c r="L263" s="208">
        <v>1.3560000000000001</v>
      </c>
      <c r="M263" s="208"/>
      <c r="N263" s="269">
        <f>INDEX(Table12[],MATCH(Table11[[#This Row],[Site ID]],Table12[[#Data],[Site ID]],0),MATCH(Table11[[#Headers],[Area]],Table12[#Headers],0))</f>
        <v>5</v>
      </c>
      <c r="O263" s="209"/>
    </row>
    <row r="264" spans="2:15">
      <c r="B264" s="209" t="s">
        <v>121</v>
      </c>
      <c r="C264" s="209" t="s">
        <v>72</v>
      </c>
      <c r="D264" s="209" t="str">
        <f>Table11[[#This Row],[Site ID]]&amp;"-"&amp;Table11[[#This Row],[Site Name]]</f>
        <v>CR4-Campbell Road 4</v>
      </c>
      <c r="E264" s="209">
        <v>2219530</v>
      </c>
      <c r="F264" s="209" t="s">
        <v>21</v>
      </c>
      <c r="G264" s="211">
        <v>45049</v>
      </c>
      <c r="H264" s="211">
        <v>45077</v>
      </c>
      <c r="I264" s="209">
        <v>669.61666666675592</v>
      </c>
      <c r="J264" s="209">
        <v>15.328492421034868</v>
      </c>
      <c r="K264" s="209">
        <v>8.0002570047154844</v>
      </c>
      <c r="L264" s="209">
        <v>0.746</v>
      </c>
      <c r="M264" s="209"/>
      <c r="N264" s="270">
        <f>INDEX(Table12[],MATCH(Table11[[#This Row],[Site ID]],Table12[[#Data],[Site ID]],0),MATCH(Table11[[#Headers],[Area]],Table12[#Headers],0))</f>
        <v>5</v>
      </c>
      <c r="O264" s="209"/>
    </row>
    <row r="265" spans="2:15">
      <c r="B265" s="208" t="s">
        <v>129</v>
      </c>
      <c r="C265" s="208" t="s">
        <v>68</v>
      </c>
      <c r="D265" s="208" t="str">
        <f>Table11[[#This Row],[Site ID]]&amp;"-"&amp;Table11[[#This Row],[Site Name]]</f>
        <v>CR3-Campbell Road 3</v>
      </c>
      <c r="E265" s="208">
        <v>2219531</v>
      </c>
      <c r="F265" s="208" t="s">
        <v>21</v>
      </c>
      <c r="G265" s="210">
        <v>45049</v>
      </c>
      <c r="H265" s="210">
        <v>45077</v>
      </c>
      <c r="I265" s="208">
        <v>670.84999999991851</v>
      </c>
      <c r="J265" s="208">
        <v>11.464978758293114</v>
      </c>
      <c r="K265" s="208">
        <v>5.9838093728043393</v>
      </c>
      <c r="L265" s="208">
        <v>0.55900000000000005</v>
      </c>
      <c r="M265" s="208"/>
      <c r="N265" s="269">
        <f>INDEX(Table12[],MATCH(Table11[[#This Row],[Site ID]],Table12[[#Data],[Site ID]],0),MATCH(Table11[[#Headers],[Area]],Table12[#Headers],0))</f>
        <v>5</v>
      </c>
      <c r="O265" s="209"/>
    </row>
    <row r="266" spans="2:15">
      <c r="B266" s="209" t="s">
        <v>125</v>
      </c>
      <c r="C266" s="209" t="s">
        <v>64</v>
      </c>
      <c r="D266" s="209" t="str">
        <f>Table11[[#This Row],[Site ID]]&amp;"-"&amp;Table11[[#This Row],[Site Name]]</f>
        <v>CR-Campbell Road</v>
      </c>
      <c r="E266" s="209">
        <v>2219532</v>
      </c>
      <c r="F266" s="209" t="s">
        <v>21</v>
      </c>
      <c r="G266" s="211">
        <v>45049</v>
      </c>
      <c r="H266" s="211">
        <v>45077</v>
      </c>
      <c r="I266" s="209">
        <v>669.58333333331393</v>
      </c>
      <c r="J266" s="209">
        <v>21.863710267579975</v>
      </c>
      <c r="K266" s="209">
        <v>11.411122269091846</v>
      </c>
      <c r="L266" s="209">
        <v>1.0640000000000001</v>
      </c>
      <c r="M266" s="209"/>
      <c r="N266" s="270">
        <f>INDEX(Table12[],MATCH(Table11[[#This Row],[Site ID]],Table12[[#Data],[Site ID]],0),MATCH(Table11[[#Headers],[Area]],Table12[#Headers],0))</f>
        <v>5</v>
      </c>
      <c r="O266" s="209"/>
    </row>
    <row r="267" spans="2:15">
      <c r="B267" s="208" t="s">
        <v>128</v>
      </c>
      <c r="C267" s="208" t="s">
        <v>135</v>
      </c>
      <c r="D267" s="208" t="str">
        <f>Table11[[#This Row],[Site ID]]&amp;"-"&amp;Table11[[#This Row],[Site Name]]</f>
        <v>SRAN(A)-Southampton Road Analyser (A)</v>
      </c>
      <c r="E267" s="208">
        <v>2219533</v>
      </c>
      <c r="F267" s="208" t="s">
        <v>21</v>
      </c>
      <c r="G267" s="210">
        <v>45049</v>
      </c>
      <c r="H267" s="210">
        <v>45077</v>
      </c>
      <c r="I267" s="208">
        <v>669.63333333330229</v>
      </c>
      <c r="J267" s="208">
        <v>27.389238389169471</v>
      </c>
      <c r="K267" s="208">
        <v>14.295009597687615</v>
      </c>
      <c r="L267" s="208">
        <v>1.333</v>
      </c>
      <c r="M267" s="208"/>
      <c r="N267" s="269">
        <f>INDEX(Table12[],MATCH(Table11[[#This Row],[Site ID]],Table12[[#Data],[Site ID]],0),MATCH(Table11[[#Headers],[Area]],Table12[#Headers],0))</f>
        <v>5</v>
      </c>
      <c r="O267" s="209"/>
    </row>
    <row r="268" spans="2:15">
      <c r="B268" s="209" t="s">
        <v>131</v>
      </c>
      <c r="C268" s="209" t="s">
        <v>138</v>
      </c>
      <c r="D268" s="209" t="str">
        <f>Table11[[#This Row],[Site ID]]&amp;"-"&amp;Table11[[#This Row],[Site Name]]</f>
        <v>SRAN(B)-Southampton Road Analyser (B)</v>
      </c>
      <c r="E268" s="209">
        <v>2219534</v>
      </c>
      <c r="F268" s="209" t="s">
        <v>21</v>
      </c>
      <c r="G268" s="211">
        <v>45049</v>
      </c>
      <c r="H268" s="211">
        <v>45077</v>
      </c>
      <c r="I268" s="209">
        <v>669.63333333330229</v>
      </c>
      <c r="J268" s="209">
        <v>26.135867390115205</v>
      </c>
      <c r="K268" s="209">
        <v>13.64084936853612</v>
      </c>
      <c r="L268" s="209">
        <v>1.272</v>
      </c>
      <c r="M268" s="216" t="s">
        <v>1347</v>
      </c>
      <c r="N268" s="272">
        <f>INDEX(Table12[],MATCH(Table11[[#This Row],[Site ID]],Table12[[#Data],[Site ID]],0),MATCH(Table11[[#Headers],[Area]],Table12[#Headers],0))</f>
        <v>5</v>
      </c>
      <c r="O268" s="209"/>
    </row>
    <row r="269" spans="2:15">
      <c r="B269" s="208" t="s">
        <v>134</v>
      </c>
      <c r="C269" s="208" t="s">
        <v>141</v>
      </c>
      <c r="D269" s="208" t="str">
        <f>Table11[[#This Row],[Site ID]]&amp;"-"&amp;Table11[[#This Row],[Site Name]]</f>
        <v>SRAN(C)-Southampton Road Analyser (C)</v>
      </c>
      <c r="E269" s="208">
        <v>2219535</v>
      </c>
      <c r="F269" s="208" t="s">
        <v>21</v>
      </c>
      <c r="G269" s="210">
        <v>45049</v>
      </c>
      <c r="H269" s="210">
        <v>45077</v>
      </c>
      <c r="I269" s="208">
        <v>669.63333333347691</v>
      </c>
      <c r="J269" s="208">
        <v>26.361885111249261</v>
      </c>
      <c r="K269" s="208">
        <v>13.758812688543456</v>
      </c>
      <c r="L269" s="208">
        <v>1.2829999999999999</v>
      </c>
      <c r="M269" s="216" t="s">
        <v>1353</v>
      </c>
      <c r="N269" s="272">
        <f>INDEX(Table12[],MATCH(Table11[[#This Row],[Site ID]],Table12[[#Data],[Site ID]],0),MATCH(Table11[[#Headers],[Area]],Table12[#Headers],0))</f>
        <v>5</v>
      </c>
      <c r="O269" s="209"/>
    </row>
    <row r="270" spans="2:15">
      <c r="B270" s="209" t="s">
        <v>137</v>
      </c>
      <c r="C270" s="209" t="s">
        <v>56</v>
      </c>
      <c r="D270" s="209" t="str">
        <f>Table11[[#This Row],[Site ID]]&amp;"-"&amp;Table11[[#This Row],[Site Name]]</f>
        <v>CA-Chestnut Avenue</v>
      </c>
      <c r="E270" s="209">
        <v>2219536</v>
      </c>
      <c r="F270" s="209" t="s">
        <v>21</v>
      </c>
      <c r="G270" s="211">
        <v>45049</v>
      </c>
      <c r="H270" s="211">
        <v>45077</v>
      </c>
      <c r="I270" s="209">
        <v>669.39999999990687</v>
      </c>
      <c r="J270" s="209">
        <v>18.046611891248403</v>
      </c>
      <c r="K270" s="209">
        <v>9.4188997344720278</v>
      </c>
      <c r="L270" s="209">
        <v>0.878</v>
      </c>
      <c r="M270" s="209"/>
      <c r="N270" s="270">
        <f>INDEX(Table12[],MATCH(Table11[[#This Row],[Site ID]],Table12[[#Data],[Site ID]],0),MATCH(Table11[[#Headers],[Area]],Table12[#Headers],0))</f>
        <v>5</v>
      </c>
      <c r="O270" s="209"/>
    </row>
    <row r="271" spans="2:15">
      <c r="B271" s="208" t="s">
        <v>148</v>
      </c>
      <c r="C271" s="208" t="s">
        <v>149</v>
      </c>
      <c r="D271" s="208" t="str">
        <f>Table11[[#This Row],[Site ID]]&amp;"-"&amp;Table11[[#This Row],[Site Name]]</f>
        <v>SR1-Southampton Road 1</v>
      </c>
      <c r="E271" s="208">
        <v>2219537</v>
      </c>
      <c r="F271" s="208" t="s">
        <v>21</v>
      </c>
      <c r="G271" s="210">
        <v>45049</v>
      </c>
      <c r="H271" s="210">
        <v>45077</v>
      </c>
      <c r="I271" s="208">
        <v>671.43333333323244</v>
      </c>
      <c r="J271" s="208">
        <v>34.651942113890925</v>
      </c>
      <c r="K271" s="208">
        <v>18.085564777604869</v>
      </c>
      <c r="L271" s="208">
        <v>1.6910000000000001</v>
      </c>
      <c r="M271" s="208"/>
      <c r="N271" s="269">
        <f>INDEX(Table12[],MATCH(Table11[[#This Row],[Site ID]],Table12[[#Data],[Site ID]],0),MATCH(Table11[[#Headers],[Area]],Table12[#Headers],0))</f>
        <v>5</v>
      </c>
      <c r="O271" s="209"/>
    </row>
    <row r="272" spans="2:15">
      <c r="B272" s="209" t="s">
        <v>140</v>
      </c>
      <c r="C272" s="209" t="s">
        <v>152</v>
      </c>
      <c r="D272" s="209" t="str">
        <f>Table11[[#This Row],[Site ID]]&amp;"-"&amp;Table11[[#This Row],[Site Name]]</f>
        <v>SR2-Southampton Road 2</v>
      </c>
      <c r="E272" s="209">
        <v>2219538</v>
      </c>
      <c r="F272" s="209" t="s">
        <v>21</v>
      </c>
      <c r="G272" s="211">
        <v>45049</v>
      </c>
      <c r="H272" s="211">
        <v>45077</v>
      </c>
      <c r="I272" s="209">
        <v>669.35000000009313</v>
      </c>
      <c r="J272" s="209">
        <v>35.355912452374255</v>
      </c>
      <c r="K272" s="209">
        <v>18.452981446959424</v>
      </c>
      <c r="L272" s="209">
        <v>1.72</v>
      </c>
      <c r="M272" s="209"/>
      <c r="N272" s="270">
        <f>INDEX(Table12[],MATCH(Table11[[#This Row],[Site ID]],Table12[[#Data],[Site ID]],0),MATCH(Table11[[#Headers],[Area]],Table12[#Headers],0))</f>
        <v>5</v>
      </c>
      <c r="O272" s="209"/>
    </row>
    <row r="273" spans="2:15">
      <c r="B273" s="208" t="s">
        <v>144</v>
      </c>
      <c r="C273" s="208" t="s">
        <v>156</v>
      </c>
      <c r="D273" s="208" t="str">
        <f>Table11[[#This Row],[Site ID]]&amp;"-"&amp;Table11[[#This Row],[Site Name]]</f>
        <v>TP(A)-The Point (A)</v>
      </c>
      <c r="E273" s="208">
        <v>2219539</v>
      </c>
      <c r="F273" s="208" t="s">
        <v>21</v>
      </c>
      <c r="G273" s="210">
        <v>45049</v>
      </c>
      <c r="H273" s="210">
        <v>45077</v>
      </c>
      <c r="I273" s="208">
        <v>669.3666666666395</v>
      </c>
      <c r="J273" s="208">
        <v>16.094761715054684</v>
      </c>
      <c r="K273" s="208">
        <v>8.4001887865629872</v>
      </c>
      <c r="L273" s="208">
        <v>0.78300000000000003</v>
      </c>
      <c r="M273" s="208"/>
      <c r="N273" s="269">
        <f>INDEX(Table12[],MATCH(Table11[[#This Row],[Site ID]],Table12[[#Data],[Site ID]],0),MATCH(Table11[[#Headers],[Area]],Table12[#Headers],0))</f>
        <v>6</v>
      </c>
      <c r="O273" s="209"/>
    </row>
    <row r="274" spans="2:15">
      <c r="B274" s="209" t="s">
        <v>147</v>
      </c>
      <c r="C274" s="209" t="s">
        <v>159</v>
      </c>
      <c r="D274" s="209" t="str">
        <f>Table11[[#This Row],[Site ID]]&amp;"-"&amp;Table11[[#This Row],[Site Name]]</f>
        <v>TP(B)-The Point (B)</v>
      </c>
      <c r="E274" s="209">
        <v>2219540</v>
      </c>
      <c r="F274" s="209" t="s">
        <v>21</v>
      </c>
      <c r="G274" s="211">
        <v>45049</v>
      </c>
      <c r="H274" s="211">
        <v>45077</v>
      </c>
      <c r="I274" s="209">
        <v>669.3666666666395</v>
      </c>
      <c r="J274" s="209">
        <v>16.46475623723985</v>
      </c>
      <c r="K274" s="209">
        <v>8.5932965747598384</v>
      </c>
      <c r="L274" s="209">
        <v>0.80100000000000005</v>
      </c>
      <c r="M274" s="209"/>
      <c r="N274" s="270">
        <f>INDEX(Table12[],MATCH(Table11[[#This Row],[Site ID]],Table12[[#Data],[Site ID]],0),MATCH(Table11[[#Headers],[Area]],Table12[#Headers],0))</f>
        <v>6</v>
      </c>
      <c r="O274" s="209"/>
    </row>
    <row r="275" spans="2:15">
      <c r="B275" s="208" t="s">
        <v>151</v>
      </c>
      <c r="C275" s="208" t="s">
        <v>162</v>
      </c>
      <c r="D275" s="208" t="str">
        <f>Table11[[#This Row],[Site ID]]&amp;"-"&amp;Table11[[#This Row],[Site Name]]</f>
        <v>TP(C)-The Point (C)</v>
      </c>
      <c r="E275" s="208">
        <v>2219541</v>
      </c>
      <c r="F275" s="208" t="s">
        <v>21</v>
      </c>
      <c r="G275" s="210">
        <v>45049</v>
      </c>
      <c r="H275" s="210">
        <v>45077</v>
      </c>
      <c r="I275" s="208">
        <v>669.3666666666395</v>
      </c>
      <c r="J275" s="208">
        <v>16.300314227379776</v>
      </c>
      <c r="K275" s="208">
        <v>8.5074708911167942</v>
      </c>
      <c r="L275" s="208">
        <v>0.79300000000000004</v>
      </c>
      <c r="M275" s="208"/>
      <c r="N275" s="269">
        <f>INDEX(Table12[],MATCH(Table11[[#This Row],[Site ID]],Table12[[#Data],[Site ID]],0),MATCH(Table11[[#Headers],[Area]],Table12[#Headers],0))</f>
        <v>6</v>
      </c>
      <c r="O275" s="209"/>
    </row>
    <row r="276" spans="2:15">
      <c r="B276" s="209" t="s">
        <v>155</v>
      </c>
      <c r="C276" s="209" t="s">
        <v>124</v>
      </c>
      <c r="D276" s="209" t="str">
        <f>Table11[[#This Row],[Site ID]]&amp;"-"&amp;Table11[[#This Row],[Site Name]]</f>
        <v>LRPR-leigh road/pluto Road</v>
      </c>
      <c r="E276" s="209">
        <v>2219542</v>
      </c>
      <c r="F276" s="209" t="s">
        <v>21</v>
      </c>
      <c r="G276" s="211">
        <v>45049</v>
      </c>
      <c r="H276" s="211">
        <v>45077</v>
      </c>
      <c r="I276" s="209">
        <v>669.33333333337214</v>
      </c>
      <c r="J276" s="209">
        <v>19.40512350597497</v>
      </c>
      <c r="K276" s="209">
        <v>10.127935023995288</v>
      </c>
      <c r="L276" s="209">
        <v>0.94399999999999995</v>
      </c>
      <c r="M276" s="216" t="s">
        <v>1354</v>
      </c>
      <c r="N276" s="272">
        <f>INDEX(Table12[],MATCH(Table11[[#This Row],[Site ID]],Table12[[#Data],[Site ID]],0),MATCH(Table11[[#Headers],[Area]],Table12[#Headers],0))</f>
        <v>6</v>
      </c>
      <c r="O276" s="209"/>
    </row>
    <row r="277" spans="2:15">
      <c r="B277" s="208" t="s">
        <v>158</v>
      </c>
      <c r="C277" s="208" t="s">
        <v>143</v>
      </c>
      <c r="D277" s="208" t="str">
        <f>Table11[[#This Row],[Site ID]]&amp;"-"&amp;Table11[[#This Row],[Site Name]]</f>
        <v>OX-Oxburgh Close</v>
      </c>
      <c r="E277" s="208">
        <v>2219543</v>
      </c>
      <c r="F277" s="208" t="s">
        <v>21</v>
      </c>
      <c r="G277" s="210">
        <v>45049</v>
      </c>
      <c r="H277" s="210">
        <v>45077</v>
      </c>
      <c r="I277" s="208">
        <v>669.34999999991851</v>
      </c>
      <c r="J277" s="208">
        <v>10.236770000748239</v>
      </c>
      <c r="K277" s="208">
        <v>5.3427818375512732</v>
      </c>
      <c r="L277" s="208">
        <v>0.498</v>
      </c>
      <c r="M277" s="208"/>
      <c r="N277" s="269">
        <f>INDEX(Table12[],MATCH(Table11[[#This Row],[Site ID]],Table12[[#Data],[Site ID]],0),MATCH(Table11[[#Headers],[Area]],Table12[#Headers],0))</f>
        <v>6</v>
      </c>
      <c r="O277" s="209"/>
    </row>
    <row r="278" spans="2:15">
      <c r="B278" s="209" t="s">
        <v>161</v>
      </c>
      <c r="C278" s="209" t="s">
        <v>95</v>
      </c>
      <c r="D278" s="209" t="str">
        <f>Table11[[#This Row],[Site ID]]&amp;"-"&amp;Table11[[#This Row],[Site Name]]</f>
        <v>HG-Hadleigh Gardens</v>
      </c>
      <c r="E278" s="209">
        <v>2219544</v>
      </c>
      <c r="F278" s="209" t="s">
        <v>21</v>
      </c>
      <c r="G278" s="211">
        <v>45049</v>
      </c>
      <c r="H278" s="211">
        <v>45077</v>
      </c>
      <c r="I278" s="209">
        <v>669.33333333337214</v>
      </c>
      <c r="J278" s="209">
        <v>9.1475423306767603</v>
      </c>
      <c r="K278" s="209">
        <v>4.7742914043198121</v>
      </c>
      <c r="L278" s="209">
        <v>0.44500000000000001</v>
      </c>
      <c r="M278" s="216" t="s">
        <v>1355</v>
      </c>
      <c r="N278" s="272">
        <f>INDEX(Table12[],MATCH(Table11[[#This Row],[Site ID]],Table12[[#Data],[Site ID]],0),MATCH(Table11[[#Headers],[Area]],Table12[#Headers],0))</f>
        <v>6</v>
      </c>
      <c r="O278" s="209"/>
    </row>
    <row r="279" spans="2:15">
      <c r="B279" s="208" t="s">
        <v>164</v>
      </c>
      <c r="C279" s="208" t="s">
        <v>175</v>
      </c>
      <c r="D279" s="208" t="str">
        <f>Table11[[#This Row],[Site ID]]&amp;"-"&amp;Table11[[#This Row],[Site Name]]</f>
        <v>WA-Woodside Avenue</v>
      </c>
      <c r="E279" s="208">
        <v>2219545</v>
      </c>
      <c r="F279" s="208" t="s">
        <v>21</v>
      </c>
      <c r="G279" s="210">
        <v>45049</v>
      </c>
      <c r="H279" s="210">
        <v>45077</v>
      </c>
      <c r="I279" s="208">
        <v>669.35000000009313</v>
      </c>
      <c r="J279" s="208">
        <v>25.345255845219452</v>
      </c>
      <c r="K279" s="208">
        <v>13.228212862849402</v>
      </c>
      <c r="L279" s="208">
        <v>1.2330000000000001</v>
      </c>
      <c r="M279" s="208"/>
      <c r="N279" s="269">
        <f>INDEX(Table12[],MATCH(Table11[[#This Row],[Site ID]],Table12[[#Data],[Site ID]],0),MATCH(Table11[[#Headers],[Area]],Table12[#Headers],0))</f>
        <v>6</v>
      </c>
      <c r="O279" s="209"/>
    </row>
    <row r="280" spans="2:15">
      <c r="B280" s="209" t="s">
        <v>168</v>
      </c>
      <c r="C280" s="209" t="s">
        <v>42</v>
      </c>
      <c r="D280" s="209" t="str">
        <f>Table11[[#This Row],[Site ID]]&amp;"-"&amp;Table11[[#This Row],[Site Name]]</f>
        <v>BEL-Belmont Road</v>
      </c>
      <c r="E280" s="209">
        <v>2219546</v>
      </c>
      <c r="F280" s="209" t="s">
        <v>21</v>
      </c>
      <c r="G280" s="211">
        <v>45049</v>
      </c>
      <c r="H280" s="211">
        <v>45077</v>
      </c>
      <c r="I280" s="209">
        <v>669.29999999993015</v>
      </c>
      <c r="J280" s="209">
        <v>15.890791872106844</v>
      </c>
      <c r="K280" s="209">
        <v>8.2937327098678733</v>
      </c>
      <c r="L280" s="209">
        <v>0.77300000000000002</v>
      </c>
      <c r="M280" s="209"/>
      <c r="N280" s="270">
        <f>INDEX(Table12[],MATCH(Table11[[#This Row],[Site ID]],Table12[[#Data],[Site ID]],0),MATCH(Table11[[#Headers],[Area]],Table12[#Headers],0))</f>
        <v>6</v>
      </c>
      <c r="O280" s="209"/>
    </row>
    <row r="281" spans="2:15">
      <c r="B281" s="208" t="s">
        <v>171</v>
      </c>
      <c r="C281" s="208" t="s">
        <v>120</v>
      </c>
      <c r="D281" s="208" t="str">
        <f>Table11[[#This Row],[Site ID]]&amp;"-"&amp;Table11[[#This Row],[Site Name]]</f>
        <v>LR13-Leigh Road/J13</v>
      </c>
      <c r="E281" s="208">
        <v>2219547</v>
      </c>
      <c r="F281" s="208" t="s">
        <v>21</v>
      </c>
      <c r="G281" s="210">
        <v>45049</v>
      </c>
      <c r="H281" s="210">
        <v>45077</v>
      </c>
      <c r="I281" s="213">
        <v>669.33333333319752</v>
      </c>
      <c r="J281" s="213">
        <v>27.0931703187306</v>
      </c>
      <c r="K281" s="213">
        <v>14.140485552573383</v>
      </c>
      <c r="L281" s="213">
        <v>1.3180000000000001</v>
      </c>
      <c r="M281" s="213"/>
      <c r="N281" s="269">
        <f>INDEX(Table12[],MATCH(Table11[[#This Row],[Site ID]],Table12[[#Data],[Site ID]],0),MATCH(Table11[[#Headers],[Area]],Table12[#Headers],0))</f>
        <v>6</v>
      </c>
      <c r="O281" s="209"/>
    </row>
    <row r="282" spans="2:15">
      <c r="B282" s="209" t="s">
        <v>174</v>
      </c>
      <c r="C282" s="209" t="s">
        <v>167</v>
      </c>
      <c r="D282" s="209" t="str">
        <f>Table11[[#This Row],[Site ID]]&amp;"-"&amp;Table11[[#This Row],[Site Name]]</f>
        <v>SC(A)-Steele Close (A)</v>
      </c>
      <c r="E282" s="209">
        <v>2219548</v>
      </c>
      <c r="F282" s="209" t="s">
        <v>21</v>
      </c>
      <c r="G282" s="211">
        <v>45049</v>
      </c>
      <c r="H282" s="211">
        <v>45077</v>
      </c>
      <c r="I282" s="209">
        <v>669.33333333319752</v>
      </c>
      <c r="J282" s="209">
        <v>14.738849103588647</v>
      </c>
      <c r="K282" s="209">
        <v>7.6925099705577491</v>
      </c>
      <c r="L282" s="209">
        <v>0.71699999999999997</v>
      </c>
      <c r="M282" s="209"/>
      <c r="N282" s="270">
        <f>INDEX(Table12[],MATCH(Table11[[#This Row],[Site ID]],Table12[[#Data],[Site ID]],0),MATCH(Table11[[#Headers],[Area]],Table12[#Headers],0))</f>
        <v>6</v>
      </c>
      <c r="O282" s="209"/>
    </row>
    <row r="283" spans="2:15">
      <c r="B283" s="208" t="s">
        <v>177</v>
      </c>
      <c r="C283" s="208" t="s">
        <v>170</v>
      </c>
      <c r="D283" s="208" t="str">
        <f>Table11[[#This Row],[Site ID]]&amp;"-"&amp;Table11[[#This Row],[Site Name]]</f>
        <v>SC(B)-Steele Close (B)</v>
      </c>
      <c r="E283" s="208">
        <v>2219549</v>
      </c>
      <c r="F283" s="208" t="s">
        <v>21</v>
      </c>
      <c r="G283" s="210">
        <v>45049</v>
      </c>
      <c r="H283" s="210">
        <v>45077</v>
      </c>
      <c r="I283" s="208">
        <v>669.33333333337214</v>
      </c>
      <c r="J283" s="208">
        <v>14.122160856572888</v>
      </c>
      <c r="K283" s="208">
        <v>7.3706476286914873</v>
      </c>
      <c r="L283" s="208">
        <v>0.68700000000000006</v>
      </c>
      <c r="M283" s="208"/>
      <c r="N283" s="269">
        <f>INDEX(Table12[],MATCH(Table11[[#This Row],[Site ID]],Table12[[#Data],[Site ID]],0),MATCH(Table11[[#Headers],[Area]],Table12[#Headers],0))</f>
        <v>6</v>
      </c>
      <c r="O283" s="209"/>
    </row>
    <row r="284" spans="2:15">
      <c r="B284" s="209" t="s">
        <v>179</v>
      </c>
      <c r="C284" s="209" t="s">
        <v>173</v>
      </c>
      <c r="D284" s="209" t="str">
        <f>Table11[[#This Row],[Site ID]]&amp;"-"&amp;Table11[[#This Row],[Site Name]]</f>
        <v>SC(C)-Steele Close (C)</v>
      </c>
      <c r="E284" s="209">
        <v>2219550</v>
      </c>
      <c r="F284" s="209" t="s">
        <v>21</v>
      </c>
      <c r="G284" s="211">
        <v>45049</v>
      </c>
      <c r="H284" s="211">
        <v>45077</v>
      </c>
      <c r="I284" s="209">
        <v>669.33333333337214</v>
      </c>
      <c r="J284" s="266"/>
      <c r="K284" s="209">
        <v>18.614372104482868</v>
      </c>
      <c r="L284" s="209">
        <v>1.7350000000000001</v>
      </c>
      <c r="M284" s="209" t="s">
        <v>1356</v>
      </c>
      <c r="N284" s="270">
        <f>INDEX(Table12[],MATCH(Table11[[#This Row],[Site ID]],Table12[[#Data],[Site ID]],0),MATCH(Table11[[#Headers],[Area]],Table12[#Headers],0))</f>
        <v>6</v>
      </c>
      <c r="O284" s="209" t="s">
        <v>1335</v>
      </c>
    </row>
    <row r="285" spans="2:15">
      <c r="B285" s="208" t="s">
        <v>182</v>
      </c>
      <c r="C285" s="208" t="s">
        <v>127</v>
      </c>
      <c r="D285" s="208" t="str">
        <f>Table11[[#This Row],[Site ID]]&amp;"-"&amp;Table11[[#This Row],[Site Name]]</f>
        <v>MC-Medina Close</v>
      </c>
      <c r="E285" s="208">
        <v>2219551</v>
      </c>
      <c r="F285" s="208" t="s">
        <v>21</v>
      </c>
      <c r="G285" s="210">
        <v>45049</v>
      </c>
      <c r="H285" s="210">
        <v>45077</v>
      </c>
      <c r="I285" s="208">
        <v>669.26666666666279</v>
      </c>
      <c r="J285" s="208">
        <v>13.835751070823868</v>
      </c>
      <c r="K285" s="208">
        <v>7.2211644419748788</v>
      </c>
      <c r="L285" s="208">
        <v>0.67300000000000004</v>
      </c>
      <c r="M285" s="216" t="s">
        <v>1353</v>
      </c>
      <c r="N285" s="272">
        <f>INDEX(Table12[],MATCH(Table11[[#This Row],[Site ID]],Table12[[#Data],[Site ID]],0),MATCH(Table11[[#Headers],[Area]],Table12[#Headers],0))</f>
        <v>6</v>
      </c>
      <c r="O285" s="209"/>
    </row>
    <row r="286" spans="2:15">
      <c r="B286" s="209" t="s">
        <v>184</v>
      </c>
      <c r="C286" s="209" t="s">
        <v>154</v>
      </c>
      <c r="D286" s="209" t="str">
        <f>Table11[[#This Row],[Site ID]]&amp;"-"&amp;Table11[[#This Row],[Site Name]]</f>
        <v>PC(A)-Porteous Crescent (A)</v>
      </c>
      <c r="E286" s="209">
        <v>2219552</v>
      </c>
      <c r="F286" s="209" t="s">
        <v>21</v>
      </c>
      <c r="G286" s="211">
        <v>45049</v>
      </c>
      <c r="H286" s="211">
        <v>45077</v>
      </c>
      <c r="I286" s="209">
        <v>669.29999999993015</v>
      </c>
      <c r="J286" s="209">
        <v>14.677911250561818</v>
      </c>
      <c r="K286" s="209">
        <v>7.6607052455959392</v>
      </c>
      <c r="L286" s="209">
        <v>0.71399999999999997</v>
      </c>
      <c r="M286" s="209"/>
      <c r="N286" s="270">
        <f>INDEX(Table12[],MATCH(Table11[[#This Row],[Site ID]],Table12[[#Data],[Site ID]],0),MATCH(Table11[[#Headers],[Area]],Table12[#Headers],0))</f>
        <v>6</v>
      </c>
      <c r="O286" s="209"/>
    </row>
    <row r="287" spans="2:15">
      <c r="B287" s="208" t="s">
        <v>186</v>
      </c>
      <c r="C287" s="208" t="s">
        <v>133</v>
      </c>
      <c r="D287" s="208" t="str">
        <f>Table11[[#This Row],[Site ID]]&amp;"-"&amp;Table11[[#This Row],[Site Name]]</f>
        <v>NH-Nuffield Hospital</v>
      </c>
      <c r="E287" s="208">
        <v>2219553</v>
      </c>
      <c r="F287" s="208" t="s">
        <v>21</v>
      </c>
      <c r="G287" s="210">
        <v>45049</v>
      </c>
      <c r="H287" s="210">
        <v>45077</v>
      </c>
      <c r="I287" s="208">
        <v>669.26666666666279</v>
      </c>
      <c r="J287" s="208">
        <v>16.528891323837133</v>
      </c>
      <c r="K287" s="208">
        <v>8.6267700020026794</v>
      </c>
      <c r="L287" s="208">
        <v>0.80400000000000005</v>
      </c>
      <c r="M287" s="208"/>
      <c r="N287" s="269">
        <f>INDEX(Table12[],MATCH(Table11[[#This Row],[Site ID]],Table12[[#Data],[Site ID]],0),MATCH(Table11[[#Headers],[Area]],Table12[#Headers],0))</f>
        <v>7</v>
      </c>
      <c r="O287" s="209"/>
    </row>
    <row r="288" spans="2:15">
      <c r="B288" s="209" t="s">
        <v>189</v>
      </c>
      <c r="C288" s="209" t="s">
        <v>30</v>
      </c>
      <c r="D288" s="209" t="str">
        <f>Table11[[#This Row],[Site ID]]&amp;"-"&amp;Table11[[#This Row],[Site Name]]</f>
        <v>AR-Ashdown Road</v>
      </c>
      <c r="E288" s="209">
        <v>2219554</v>
      </c>
      <c r="F288" s="209" t="s">
        <v>21</v>
      </c>
      <c r="G288" s="211">
        <v>45049</v>
      </c>
      <c r="H288" s="211">
        <v>45077</v>
      </c>
      <c r="I288" s="209">
        <v>669.28333333338378</v>
      </c>
      <c r="J288" s="209">
        <v>5.6328401025968819</v>
      </c>
      <c r="K288" s="209">
        <v>2.9398956694138216</v>
      </c>
      <c r="L288" s="209">
        <v>0.27400000000000002</v>
      </c>
      <c r="M288" s="216" t="s">
        <v>1354</v>
      </c>
      <c r="N288" s="272">
        <f>INDEX(Table12[],MATCH(Table11[[#This Row],[Site ID]],Table12[[#Data],[Site ID]],0),MATCH(Table11[[#Headers],[Area]],Table12[#Headers],0))</f>
        <v>7</v>
      </c>
      <c r="O288" s="209" t="s">
        <v>1336</v>
      </c>
    </row>
    <row r="289" spans="2:15">
      <c r="B289" s="208" t="s">
        <v>191</v>
      </c>
      <c r="C289" s="208" t="s">
        <v>60</v>
      </c>
      <c r="D289" s="208" t="str">
        <f>Table11[[#This Row],[Site ID]]&amp;"-"&amp;Table11[[#This Row],[Site Name]]</f>
        <v>CC-Chestnut Close</v>
      </c>
      <c r="E289" s="208">
        <v>2219555</v>
      </c>
      <c r="F289" s="208" t="s">
        <v>21</v>
      </c>
      <c r="G289" s="210">
        <v>45049</v>
      </c>
      <c r="H289" s="210">
        <v>45077</v>
      </c>
      <c r="I289" s="208">
        <v>669.23333333339542</v>
      </c>
      <c r="J289" s="208">
        <v>16.961460875627253</v>
      </c>
      <c r="K289" s="208">
        <v>8.8525369914547252</v>
      </c>
      <c r="L289" s="208">
        <v>0.82499999999999996</v>
      </c>
      <c r="M289" s="216" t="s">
        <v>1357</v>
      </c>
      <c r="N289" s="272">
        <f>INDEX(Table12[],MATCH(Table11[[#This Row],[Site ID]],Table12[[#Data],[Site ID]],0),MATCH(Table11[[#Headers],[Area]],Table12[#Headers],0))</f>
        <v>8</v>
      </c>
      <c r="O289" s="209"/>
    </row>
    <row r="290" spans="2:15">
      <c r="B290" s="209" t="s">
        <v>193</v>
      </c>
      <c r="C290" s="209" t="s">
        <v>188</v>
      </c>
      <c r="D290" s="209" t="str">
        <f>Table11[[#This Row],[Site ID]]&amp;"-"&amp;Table11[[#This Row],[Site Name]]</f>
        <v>SSQ-Sparrow Square</v>
      </c>
      <c r="E290" s="209">
        <v>2219556</v>
      </c>
      <c r="F290" s="209" t="s">
        <v>21</v>
      </c>
      <c r="G290" s="211">
        <v>45049</v>
      </c>
      <c r="H290" s="211">
        <v>45077</v>
      </c>
      <c r="I290" s="209">
        <v>669.16666666668607</v>
      </c>
      <c r="J290" s="209">
        <v>15.729466998754214</v>
      </c>
      <c r="K290" s="209">
        <v>8.2095339241932219</v>
      </c>
      <c r="L290" s="209">
        <v>0.76500000000000001</v>
      </c>
      <c r="M290" s="209"/>
      <c r="N290" s="270">
        <f>INDEX(Table12[],MATCH(Table11[[#This Row],[Site ID]],Table12[[#Data],[Site ID]],0),MATCH(Table11[[#Headers],[Area]],Table12[#Headers],0))</f>
        <v>8</v>
      </c>
      <c r="O290" s="209"/>
    </row>
    <row r="291" spans="2:15">
      <c r="B291" s="208" t="s">
        <v>195</v>
      </c>
      <c r="C291" s="208" t="s">
        <v>76</v>
      </c>
      <c r="D291" s="208" t="str">
        <f>Table11[[#This Row],[Site ID]]&amp;"-"&amp;Table11[[#This Row],[Site Name]]</f>
        <v>DD (A)-Dove Dale</v>
      </c>
      <c r="E291" s="208">
        <v>2219557</v>
      </c>
      <c r="F291" s="208" t="s">
        <v>21</v>
      </c>
      <c r="G291" s="210">
        <v>45049</v>
      </c>
      <c r="H291" s="210">
        <v>45077</v>
      </c>
      <c r="I291" s="208">
        <v>669.31666666665114</v>
      </c>
      <c r="J291" s="208">
        <v>19.302822779452125</v>
      </c>
      <c r="K291" s="208">
        <v>10.074542160465619</v>
      </c>
      <c r="L291" s="208">
        <v>0.93899999999999995</v>
      </c>
      <c r="M291" s="208"/>
      <c r="N291" s="269">
        <f>INDEX(Table12[],MATCH(Table11[[#This Row],[Site ID]],Table12[[#Data],[Site ID]],0),MATCH(Table11[[#Headers],[Area]],Table12[#Headers],0))</f>
        <v>8</v>
      </c>
      <c r="O291" s="208"/>
    </row>
    <row r="292" spans="2:15">
      <c r="B292" s="209" t="s">
        <v>197</v>
      </c>
      <c r="C292" s="209" t="s">
        <v>146</v>
      </c>
      <c r="D292" s="209" t="str">
        <f>Table11[[#This Row],[Site ID]]&amp;"-"&amp;Table11[[#This Row],[Site Name]]</f>
        <v>PA-Passfield Avenue</v>
      </c>
      <c r="E292" s="209">
        <v>2219558</v>
      </c>
      <c r="F292" s="209" t="s">
        <v>21</v>
      </c>
      <c r="G292" s="211">
        <v>45049</v>
      </c>
      <c r="H292" s="211">
        <v>45077</v>
      </c>
      <c r="I292" s="209">
        <v>669.19999999995343</v>
      </c>
      <c r="J292" s="209">
        <v>20.416447997610508</v>
      </c>
      <c r="K292" s="209">
        <v>10.655766178293584</v>
      </c>
      <c r="L292" s="209">
        <v>0.99299999999999999</v>
      </c>
      <c r="M292" s="209"/>
      <c r="N292" s="270">
        <f>INDEX(Table12[],MATCH(Table11[[#This Row],[Site ID]],Table12[[#Data],[Site ID]],0),MATCH(Table11[[#Headers],[Area]],Table12[#Headers],0))</f>
        <v>8</v>
      </c>
      <c r="O292" s="209"/>
    </row>
    <row r="293" spans="2:15">
      <c r="B293" s="208" t="s">
        <v>12</v>
      </c>
      <c r="C293" s="208" t="s">
        <v>13</v>
      </c>
      <c r="D293" s="208" t="str">
        <f>Table11[[#This Row],[Site ID]]&amp;"-"&amp;Table11[[#This Row],[Site Name]]</f>
        <v>HSB-High Street Botley</v>
      </c>
      <c r="E293" s="214" t="s">
        <v>540</v>
      </c>
      <c r="F293" s="208" t="s">
        <v>447</v>
      </c>
      <c r="G293" s="215">
        <v>45077</v>
      </c>
      <c r="H293" s="215">
        <v>45112</v>
      </c>
      <c r="I293" s="216">
        <v>841.03333333320916</v>
      </c>
      <c r="J293" s="245">
        <v>30.805196385403463</v>
      </c>
      <c r="K293" s="216">
        <v>16.077868677141684</v>
      </c>
      <c r="L293" s="216">
        <v>1.883</v>
      </c>
      <c r="M293" s="208"/>
      <c r="N293" s="269">
        <f>INDEX(Table12[],MATCH(Table11[[#This Row],[Site ID]],Table12[[#Data],[Site ID]],0),MATCH(Table11[[#Headers],[Area]],Table12[#Headers],0))</f>
        <v>1</v>
      </c>
      <c r="O293" s="208"/>
    </row>
    <row r="294" spans="2:15">
      <c r="B294" s="209" t="s">
        <v>23</v>
      </c>
      <c r="C294" s="209" t="s">
        <v>24</v>
      </c>
      <c r="D294" s="209" t="str">
        <f>Table11[[#This Row],[Site ID]]&amp;"-"&amp;Table11[[#This Row],[Site Name]]</f>
        <v>HSB2A-High Street Botley 2 (A)</v>
      </c>
      <c r="E294" s="217" t="s">
        <v>541</v>
      </c>
      <c r="F294" s="209" t="s">
        <v>447</v>
      </c>
      <c r="G294" s="218">
        <v>45077</v>
      </c>
      <c r="H294" s="218">
        <v>45112</v>
      </c>
      <c r="I294" s="219">
        <v>841.04999999993015</v>
      </c>
      <c r="J294" s="246">
        <v>27.091021936866881</v>
      </c>
      <c r="K294" s="219">
        <v>14.139364267675825</v>
      </c>
      <c r="L294" s="219">
        <v>1.6559999999999999</v>
      </c>
      <c r="M294" s="209"/>
      <c r="N294" s="270">
        <f>INDEX(Table12[],MATCH(Table11[[#This Row],[Site ID]],Table12[[#Data],[Site ID]],0),MATCH(Table11[[#Headers],[Area]],Table12[#Headers],0))</f>
        <v>1</v>
      </c>
      <c r="O294" s="209"/>
    </row>
    <row r="295" spans="2:15">
      <c r="B295" s="208" t="s">
        <v>27</v>
      </c>
      <c r="C295" s="208" t="s">
        <v>28</v>
      </c>
      <c r="D295" s="208" t="str">
        <f>Table11[[#This Row],[Site ID]]&amp;"-"&amp;Table11[[#This Row],[Site Name]]</f>
        <v>KCA-Kings Copse Avenue</v>
      </c>
      <c r="E295" s="214" t="s">
        <v>542</v>
      </c>
      <c r="F295" s="208" t="s">
        <v>447</v>
      </c>
      <c r="G295" s="215">
        <v>45077</v>
      </c>
      <c r="H295" s="215">
        <v>45112</v>
      </c>
      <c r="I295" s="216">
        <v>841.06666666665114</v>
      </c>
      <c r="J295" s="216">
        <v>25.209201410907248</v>
      </c>
      <c r="K295" s="216">
        <v>13.157203241600861</v>
      </c>
      <c r="L295" s="216">
        <v>1.5409999999999999</v>
      </c>
      <c r="M295" s="208"/>
      <c r="N295" s="269">
        <f>INDEX(Table12[],MATCH(Table11[[#This Row],[Site ID]],Table12[[#Data],[Site ID]],0),MATCH(Table11[[#Headers],[Area]],Table12[#Headers],0))</f>
        <v>1</v>
      </c>
      <c r="O295" s="208"/>
    </row>
    <row r="296" spans="2:15">
      <c r="B296" s="209" t="s">
        <v>31</v>
      </c>
      <c r="C296" s="209" t="s">
        <v>32</v>
      </c>
      <c r="D296" s="209" t="str">
        <f>Table11[[#This Row],[Site ID]]&amp;"-"&amp;Table11[[#This Row],[Site Name]]</f>
        <v>GR-Grange Road</v>
      </c>
      <c r="E296" s="217" t="s">
        <v>544</v>
      </c>
      <c r="F296" s="209" t="s">
        <v>447</v>
      </c>
      <c r="G296" s="218">
        <v>45077</v>
      </c>
      <c r="H296" s="218">
        <v>45112</v>
      </c>
      <c r="I296" s="219">
        <v>841.08333333337214</v>
      </c>
      <c r="J296" s="219">
        <v>22.54223957197954</v>
      </c>
      <c r="K296" s="219">
        <v>11.765260736941306</v>
      </c>
      <c r="L296" s="219">
        <v>1.3779999999999999</v>
      </c>
      <c r="M296" s="209"/>
      <c r="N296" s="270">
        <f>INDEX(Table12[],MATCH(Table11[[#This Row],[Site ID]],Table12[[#Data],[Site ID]],0),MATCH(Table11[[#Headers],[Area]],Table12[#Headers],0))</f>
        <v>1</v>
      </c>
      <c r="O296" s="209"/>
    </row>
    <row r="297" spans="2:15">
      <c r="B297" s="208" t="s">
        <v>39</v>
      </c>
      <c r="C297" s="208" t="s">
        <v>40</v>
      </c>
      <c r="D297" s="208" t="str">
        <f>Table11[[#This Row],[Site ID]]&amp;"-"&amp;Table11[[#This Row],[Site Name]]</f>
        <v>WSRB-Winchester Street Railway Bridge</v>
      </c>
      <c r="E297" s="214" t="s">
        <v>545</v>
      </c>
      <c r="F297" s="208" t="s">
        <v>447</v>
      </c>
      <c r="G297" s="215">
        <v>45077</v>
      </c>
      <c r="H297" s="215">
        <v>45112</v>
      </c>
      <c r="I297" s="216">
        <v>841.03333333338378</v>
      </c>
      <c r="J297" s="216">
        <v>11.746219333359051</v>
      </c>
      <c r="K297" s="216">
        <v>6.1305946416278969</v>
      </c>
      <c r="L297" s="216">
        <v>0.71799999999999997</v>
      </c>
      <c r="M297" s="208"/>
      <c r="N297" s="269">
        <f>INDEX(Table12[],MATCH(Table11[[#This Row],[Site ID]],Table12[[#Data],[Site ID]],0),MATCH(Table11[[#Headers],[Area]],Table12[#Headers],0))</f>
        <v>1</v>
      </c>
      <c r="O297" s="209"/>
    </row>
    <row r="298" spans="2:15">
      <c r="B298" s="209" t="s">
        <v>43</v>
      </c>
      <c r="C298" s="209" t="s">
        <v>44</v>
      </c>
      <c r="D298" s="209" t="str">
        <f>Table11[[#This Row],[Site ID]]&amp;"-"&amp;Table11[[#This Row],[Site Name]]</f>
        <v>UNC-Upper Northam Close</v>
      </c>
      <c r="E298" s="217" t="s">
        <v>546</v>
      </c>
      <c r="F298" s="209" t="s">
        <v>447</v>
      </c>
      <c r="G298" s="218">
        <v>45077</v>
      </c>
      <c r="H298" s="218">
        <v>45112</v>
      </c>
      <c r="I298" s="219">
        <v>841.08333333337214</v>
      </c>
      <c r="J298" s="219">
        <v>18.468932131179173</v>
      </c>
      <c r="K298" s="219">
        <v>9.6393173962313021</v>
      </c>
      <c r="L298" s="219">
        <v>1.129</v>
      </c>
      <c r="M298" s="209"/>
      <c r="N298" s="270">
        <f>INDEX(Table12[],MATCH(Table11[[#This Row],[Site ID]],Table12[[#Data],[Site ID]],0),MATCH(Table11[[#Headers],[Area]],Table12[#Headers],0))</f>
        <v>1</v>
      </c>
      <c r="O298" s="209"/>
    </row>
    <row r="299" spans="2:15">
      <c r="B299" s="208" t="s">
        <v>47</v>
      </c>
      <c r="C299" s="208" t="s">
        <v>34</v>
      </c>
      <c r="D299" s="208" t="str">
        <f>Table11[[#This Row],[Site ID]]&amp;"-"&amp;Table11[[#This Row],[Site Name]]</f>
        <v>BDG-Bridge Road</v>
      </c>
      <c r="E299" s="214" t="s">
        <v>547</v>
      </c>
      <c r="F299" s="208" t="s">
        <v>447</v>
      </c>
      <c r="G299" s="215">
        <v>45077</v>
      </c>
      <c r="H299" s="215">
        <v>45112</v>
      </c>
      <c r="I299" s="216">
        <v>841.09999999991851</v>
      </c>
      <c r="J299" s="216">
        <v>19.482783260018532</v>
      </c>
      <c r="K299" s="216">
        <v>10.168467254706959</v>
      </c>
      <c r="L299" s="216">
        <v>1.1910000000000001</v>
      </c>
      <c r="M299" s="208"/>
      <c r="N299" s="269">
        <f>INDEX(Table12[],MATCH(Table11[[#This Row],[Site ID]],Table12[[#Data],[Site ID]],0),MATCH(Table11[[#Headers],[Area]],Table12[#Headers],0))</f>
        <v>2</v>
      </c>
      <c r="O299" s="209"/>
    </row>
    <row r="300" spans="2:15">
      <c r="B300" s="209" t="s">
        <v>50</v>
      </c>
      <c r="C300" s="209" t="s">
        <v>38</v>
      </c>
      <c r="D300" s="209" t="str">
        <f>Table11[[#This Row],[Site ID]]&amp;"-"&amp;Table11[[#This Row],[Site Name]]</f>
        <v>BDG2-Bridge Road 2</v>
      </c>
      <c r="E300" s="217" t="s">
        <v>548</v>
      </c>
      <c r="F300" s="209" t="s">
        <v>447</v>
      </c>
      <c r="G300" s="218">
        <v>45077</v>
      </c>
      <c r="H300" s="218">
        <v>45112</v>
      </c>
      <c r="I300" s="219">
        <v>841.09999999991851</v>
      </c>
      <c r="J300" s="219">
        <v>40.306950422070244</v>
      </c>
      <c r="K300" s="219">
        <v>21.037030491685933</v>
      </c>
      <c r="L300" s="219">
        <v>2.464</v>
      </c>
      <c r="M300" s="209"/>
      <c r="N300" s="270">
        <f>INDEX(Table12[],MATCH(Table11[[#This Row],[Site ID]],Table12[[#Data],[Site ID]],0),MATCH(Table11[[#Headers],[Area]],Table12[#Headers],0))</f>
        <v>2</v>
      </c>
      <c r="O300" s="209"/>
    </row>
    <row r="301" spans="2:15">
      <c r="B301" s="208" t="s">
        <v>53</v>
      </c>
      <c r="C301" s="208" t="s">
        <v>54</v>
      </c>
      <c r="D301" s="208" t="str">
        <f>Table11[[#This Row],[Site ID]]&amp;"-"&amp;Table11[[#This Row],[Site Name]]</f>
        <v>OH2-Oakhill 2 (Bridge)</v>
      </c>
      <c r="E301" s="214" t="s">
        <v>549</v>
      </c>
      <c r="F301" s="208" t="s">
        <v>447</v>
      </c>
      <c r="G301" s="215">
        <v>45077</v>
      </c>
      <c r="H301" s="215">
        <v>45112</v>
      </c>
      <c r="I301" s="216">
        <v>841.08333333337214</v>
      </c>
      <c r="J301" s="216">
        <v>45.182631130484388</v>
      </c>
      <c r="K301" s="216">
        <v>23.581749024261164</v>
      </c>
      <c r="L301" s="216">
        <v>2.762</v>
      </c>
      <c r="M301" s="208"/>
      <c r="N301" s="269">
        <f>INDEX(Table12[],MATCH(Table11[[#This Row],[Site ID]],Table12[[#Data],[Site ID]],0),MATCH(Table11[[#Headers],[Area]],Table12[#Headers],0))</f>
        <v>2</v>
      </c>
      <c r="O301" s="209"/>
    </row>
    <row r="302" spans="2:15">
      <c r="B302" s="209" t="s">
        <v>57</v>
      </c>
      <c r="C302" s="209" t="s">
        <v>58</v>
      </c>
      <c r="D302" s="209" t="str">
        <f>Table11[[#This Row],[Site ID]]&amp;"-"&amp;Table11[[#This Row],[Site Name]]</f>
        <v>OH-Oakhill (Prov)</v>
      </c>
      <c r="E302" s="217" t="s">
        <v>550</v>
      </c>
      <c r="F302" s="209" t="s">
        <v>447</v>
      </c>
      <c r="G302" s="218">
        <v>45077</v>
      </c>
      <c r="H302" s="218">
        <v>45112</v>
      </c>
      <c r="I302" s="219">
        <v>841.08333333337214</v>
      </c>
      <c r="J302" s="219">
        <v>31.441353016940983</v>
      </c>
      <c r="K302" s="219">
        <v>16.409891971263562</v>
      </c>
      <c r="L302" s="219">
        <v>1.9219999999999999</v>
      </c>
      <c r="M302" s="209"/>
      <c r="N302" s="270">
        <f>INDEX(Table12[],MATCH(Table11[[#This Row],[Site ID]],Table12[[#Data],[Site ID]],0),MATCH(Table11[[#Headers],[Area]],Table12[#Headers],0))</f>
        <v>2</v>
      </c>
      <c r="O302" s="209"/>
    </row>
    <row r="303" spans="2:15">
      <c r="B303" s="208" t="s">
        <v>61</v>
      </c>
      <c r="C303" s="208" t="s">
        <v>62</v>
      </c>
      <c r="D303" s="208" t="str">
        <f>Table11[[#This Row],[Site ID]]&amp;"-"&amp;Table11[[#This Row],[Site Name]]</f>
        <v>PH2-Providence Hill 2</v>
      </c>
      <c r="E303" s="208" t="s">
        <v>551</v>
      </c>
      <c r="F303" s="208" t="s">
        <v>447</v>
      </c>
      <c r="G303" s="215">
        <v>45077</v>
      </c>
      <c r="H303" s="215">
        <v>45112</v>
      </c>
      <c r="I303" s="216">
        <v>841.16666666662786</v>
      </c>
      <c r="J303" s="216">
        <v>37.686628888450322</v>
      </c>
      <c r="K303" s="216">
        <v>19.669430526331066</v>
      </c>
      <c r="L303" s="216">
        <v>2.3039999999999998</v>
      </c>
      <c r="M303" s="208"/>
      <c r="N303" s="269">
        <f>INDEX(Table12[],MATCH(Table11[[#This Row],[Site ID]],Table12[[#Data],[Site ID]],0),MATCH(Table11[[#Headers],[Area]],Table12[#Headers],0))</f>
        <v>2</v>
      </c>
      <c r="O303" s="209"/>
    </row>
    <row r="304" spans="2:15">
      <c r="B304" s="209" t="s">
        <v>65</v>
      </c>
      <c r="C304" s="209" t="s">
        <v>66</v>
      </c>
      <c r="D304" s="209" t="str">
        <f>Table11[[#This Row],[Site ID]]&amp;"-"&amp;Table11[[#This Row],[Site Name]]</f>
        <v>PH1-Providence Hill 1</v>
      </c>
      <c r="E304" s="209" t="s">
        <v>552</v>
      </c>
      <c r="F304" s="209" t="s">
        <v>447</v>
      </c>
      <c r="G304" s="218">
        <v>45077</v>
      </c>
      <c r="H304" s="218">
        <v>45112</v>
      </c>
      <c r="I304" s="219">
        <v>841.08333333337214</v>
      </c>
      <c r="J304" s="219">
        <v>26.451960368571058</v>
      </c>
      <c r="K304" s="219">
        <v>13.805824827020386</v>
      </c>
      <c r="L304" s="219">
        <v>1.617</v>
      </c>
      <c r="M304" s="209"/>
      <c r="N304" s="270">
        <f>INDEX(Table12[],MATCH(Table11[[#This Row],[Site ID]],Table12[[#Data],[Site ID]],0),MATCH(Table11[[#Headers],[Area]],Table12[#Headers],0))</f>
        <v>2</v>
      </c>
      <c r="O304" s="209"/>
    </row>
    <row r="305" spans="2:15">
      <c r="B305" s="208" t="s">
        <v>69</v>
      </c>
      <c r="C305" s="208" t="s">
        <v>70</v>
      </c>
      <c r="D305" s="208" t="str">
        <f>Table11[[#This Row],[Site ID]]&amp;"-"&amp;Table11[[#This Row],[Site Name]]</f>
        <v>PH3-Providence Hill 3</v>
      </c>
      <c r="E305" s="208" t="s">
        <v>553</v>
      </c>
      <c r="F305" s="208" t="s">
        <v>447</v>
      </c>
      <c r="G305" s="215">
        <v>45077</v>
      </c>
      <c r="H305" s="215">
        <v>45112</v>
      </c>
      <c r="I305" s="216">
        <v>841.16666666662786</v>
      </c>
      <c r="J305" s="216">
        <v>18.810600356648379</v>
      </c>
      <c r="K305" s="216">
        <v>9.8176411047225365</v>
      </c>
      <c r="L305" s="216">
        <v>1.1499999999999999</v>
      </c>
      <c r="M305" s="208"/>
      <c r="N305" s="269">
        <f>INDEX(Table12[],MATCH(Table11[[#This Row],[Site ID]],Table12[[#Data],[Site ID]],0),MATCH(Table11[[#Headers],[Area]],Table12[#Headers],0))</f>
        <v>2</v>
      </c>
      <c r="O305" s="209"/>
    </row>
    <row r="306" spans="2:15">
      <c r="B306" s="209" t="s">
        <v>73</v>
      </c>
      <c r="C306" s="209" t="s">
        <v>74</v>
      </c>
      <c r="D306" s="209" t="str">
        <f>Table11[[#This Row],[Site ID]]&amp;"-"&amp;Table11[[#This Row],[Site Name]]</f>
        <v>HL2-Hamble Lane 2 (Tesco)</v>
      </c>
      <c r="E306" s="217" t="s">
        <v>554</v>
      </c>
      <c r="F306" s="209" t="s">
        <v>447</v>
      </c>
      <c r="G306" s="218">
        <v>45077</v>
      </c>
      <c r="H306" s="218">
        <v>45112</v>
      </c>
      <c r="I306" s="219">
        <v>841.2833333335002</v>
      </c>
      <c r="J306" s="219">
        <v>34.655769162185813</v>
      </c>
      <c r="K306" s="219">
        <v>18.087562193207628</v>
      </c>
      <c r="L306" s="219">
        <v>2.1190000000000002</v>
      </c>
      <c r="M306" s="209"/>
      <c r="N306" s="270">
        <f>INDEX(Table12[],MATCH(Table11[[#This Row],[Site ID]],Table12[[#Data],[Site ID]],0),MATCH(Table11[[#Headers],[Area]],Table12[#Headers],0))</f>
        <v>2</v>
      </c>
      <c r="O306" s="209"/>
    </row>
    <row r="307" spans="2:15">
      <c r="B307" s="208" t="s">
        <v>77</v>
      </c>
      <c r="C307" s="208" t="s">
        <v>78</v>
      </c>
      <c r="D307" s="208" t="str">
        <f>Table11[[#This Row],[Site ID]]&amp;"-"&amp;Table11[[#This Row],[Site Name]]</f>
        <v>HL-Hamble Lane (Woodlands)</v>
      </c>
      <c r="E307" s="214" t="s">
        <v>555</v>
      </c>
      <c r="F307" s="208" t="s">
        <v>447</v>
      </c>
      <c r="G307" s="215">
        <v>45077</v>
      </c>
      <c r="H307" s="215">
        <v>45112</v>
      </c>
      <c r="I307" s="216">
        <v>841.26666666660458</v>
      </c>
      <c r="J307" s="216">
        <v>25.612085743721678</v>
      </c>
      <c r="K307" s="216">
        <v>13.367476901733653</v>
      </c>
      <c r="L307" s="216">
        <v>1.5660000000000001</v>
      </c>
      <c r="M307" s="208"/>
      <c r="N307" s="269">
        <f>INDEX(Table12[],MATCH(Table11[[#This Row],[Site ID]],Table12[[#Data],[Site ID]],0),MATCH(Table11[[#Headers],[Area]],Table12[#Headers],0))</f>
        <v>2</v>
      </c>
      <c r="O307" s="209"/>
    </row>
    <row r="308" spans="2:15">
      <c r="B308" s="209" t="s">
        <v>81</v>
      </c>
      <c r="C308" s="209" t="s">
        <v>82</v>
      </c>
      <c r="D308" s="209" t="str">
        <f>Table11[[#This Row],[Site ID]]&amp;"-"&amp;Table11[[#This Row],[Site Name]]</f>
        <v>HCF-Hamble Corner Fruit Farm</v>
      </c>
      <c r="E308" s="217" t="s">
        <v>556</v>
      </c>
      <c r="F308" s="209" t="s">
        <v>447</v>
      </c>
      <c r="G308" s="218">
        <v>45077</v>
      </c>
      <c r="H308" s="218">
        <v>45112</v>
      </c>
      <c r="I308" s="219">
        <v>841.33333333331393</v>
      </c>
      <c r="J308" s="219">
        <v>29.207893026942038</v>
      </c>
      <c r="K308" s="219">
        <v>15.244203041201482</v>
      </c>
      <c r="L308" s="219">
        <v>1.786</v>
      </c>
      <c r="M308" s="209"/>
      <c r="N308" s="270">
        <f>INDEX(Table12[],MATCH(Table11[[#This Row],[Site ID]],Table12[[#Data],[Site ID]],0),MATCH(Table11[[#Headers],[Area]],Table12[#Headers],0))</f>
        <v>2</v>
      </c>
      <c r="O308" s="209"/>
    </row>
    <row r="309" spans="2:15">
      <c r="B309" s="208" t="s">
        <v>89</v>
      </c>
      <c r="C309" s="208" t="s">
        <v>90</v>
      </c>
      <c r="D309" s="208" t="str">
        <f>Table11[[#This Row],[Site ID]]&amp;"-"&amp;Table11[[#This Row],[Site Name]]</f>
        <v>HPS-Hamble Primary School</v>
      </c>
      <c r="E309" s="214" t="s">
        <v>557</v>
      </c>
      <c r="F309" s="208" t="s">
        <v>447</v>
      </c>
      <c r="G309" s="215">
        <v>45077</v>
      </c>
      <c r="H309" s="215">
        <v>45112</v>
      </c>
      <c r="I309" s="216">
        <v>841.36666666675592</v>
      </c>
      <c r="J309" s="216">
        <v>19.852730874368955</v>
      </c>
      <c r="K309" s="216">
        <v>10.361550560735363</v>
      </c>
      <c r="L309" s="216">
        <v>1.214</v>
      </c>
      <c r="M309" s="208"/>
      <c r="N309" s="269">
        <f>INDEX(Table12[],MATCH(Table11[[#This Row],[Site ID]],Table12[[#Data],[Site ID]],0),MATCH(Table11[[#Headers],[Area]],Table12[#Headers],0))</f>
        <v>2</v>
      </c>
      <c r="O309" s="209"/>
    </row>
    <row r="310" spans="2:15">
      <c r="B310" s="209" t="s">
        <v>88</v>
      </c>
      <c r="C310" s="209" t="s">
        <v>93</v>
      </c>
      <c r="D310" s="209" t="str">
        <f>Table11[[#This Row],[Site ID]]&amp;"-"&amp;Table11[[#This Row],[Site Name]]</f>
        <v>HPO-Hound Parish Office</v>
      </c>
      <c r="E310" s="217" t="s">
        <v>558</v>
      </c>
      <c r="F310" s="209" t="s">
        <v>447</v>
      </c>
      <c r="G310" s="218">
        <v>45077</v>
      </c>
      <c r="H310" s="218">
        <v>45112</v>
      </c>
      <c r="I310" s="219">
        <v>841.69999999995343</v>
      </c>
      <c r="J310" s="219">
        <v>16.477452774148471</v>
      </c>
      <c r="K310" s="219">
        <v>8.5999231597852148</v>
      </c>
      <c r="L310" s="219">
        <v>1.008</v>
      </c>
      <c r="M310" s="209"/>
      <c r="N310" s="270">
        <f>INDEX(Table12[],MATCH(Table11[[#This Row],[Site ID]],Table12[[#Data],[Site ID]],0),MATCH(Table11[[#Headers],[Area]],Table12[#Headers],0))</f>
        <v>2</v>
      </c>
      <c r="O310" s="209"/>
    </row>
    <row r="311" spans="2:15">
      <c r="B311" s="208" t="s">
        <v>92</v>
      </c>
      <c r="C311" s="208" t="s">
        <v>97</v>
      </c>
      <c r="D311" s="208" t="str">
        <f>Table11[[#This Row],[Site ID]]&amp;"-"&amp;Table11[[#This Row],[Site Name]]</f>
        <v>SWA-Swaythling road</v>
      </c>
      <c r="E311" s="268">
        <v>2234432</v>
      </c>
      <c r="F311" s="208" t="s">
        <v>447</v>
      </c>
      <c r="G311" s="215">
        <v>45077</v>
      </c>
      <c r="H311" s="215">
        <v>45112</v>
      </c>
      <c r="I311" s="216">
        <v>841.91666666680248</v>
      </c>
      <c r="J311" s="216">
        <v>21.032762149853085</v>
      </c>
      <c r="K311" s="216">
        <v>10.977433272365911</v>
      </c>
      <c r="L311" s="216">
        <v>1.2869999999999999</v>
      </c>
      <c r="M311" s="208" t="s">
        <v>1358</v>
      </c>
      <c r="N311" s="269">
        <f>INDEX(Table12[],MATCH(Table11[[#This Row],[Site ID]],Table12[[#Data],[Site ID]],0),MATCH(Table11[[#Headers],[Area]],Table12[#Headers],0))</f>
        <v>3</v>
      </c>
      <c r="O311" s="209"/>
    </row>
    <row r="312" spans="2:15">
      <c r="B312" s="209" t="s">
        <v>96</v>
      </c>
      <c r="C312" s="209" t="s">
        <v>26</v>
      </c>
      <c r="D312" s="209" t="str">
        <f>Table11[[#This Row],[Site ID]]&amp;"-"&amp;Table11[[#This Row],[Site Name]]</f>
        <v>AL-Allington Lane</v>
      </c>
      <c r="E312" s="208" t="s">
        <v>559</v>
      </c>
      <c r="F312" s="209" t="s">
        <v>447</v>
      </c>
      <c r="G312" s="218">
        <v>45077</v>
      </c>
      <c r="H312" s="218">
        <v>45112</v>
      </c>
      <c r="I312" s="219">
        <v>842.41666666668607</v>
      </c>
      <c r="J312" s="219">
        <v>19.41966683153581</v>
      </c>
      <c r="K312" s="219">
        <v>10.135525486187793</v>
      </c>
      <c r="L312" s="219">
        <v>1.1890000000000001</v>
      </c>
      <c r="M312" s="209"/>
      <c r="N312" s="270">
        <f>INDEX(Table12[],MATCH(Table11[[#This Row],[Site ID]],Table12[[#Data],[Site ID]],0),MATCH(Table11[[#Headers],[Area]],Table12[#Headers],0))</f>
        <v>3</v>
      </c>
      <c r="O312" s="209"/>
    </row>
    <row r="313" spans="2:15">
      <c r="B313" s="208" t="s">
        <v>99</v>
      </c>
      <c r="C313" s="208" t="s">
        <v>102</v>
      </c>
      <c r="D313" s="208" t="str">
        <f>Table11[[#This Row],[Site ID]]&amp;"-"&amp;Table11[[#This Row],[Site Name]]</f>
        <v>JW-Jukes Walk</v>
      </c>
      <c r="E313" s="208" t="s">
        <v>560</v>
      </c>
      <c r="F313" s="208" t="s">
        <v>447</v>
      </c>
      <c r="G313" s="215">
        <v>45077</v>
      </c>
      <c r="H313" s="215">
        <v>45112</v>
      </c>
      <c r="I313" s="216">
        <v>842.31666666670935</v>
      </c>
      <c r="J313" s="216">
        <v>17.984517699201685</v>
      </c>
      <c r="K313" s="216">
        <v>9.3864914922764537</v>
      </c>
      <c r="L313" s="216">
        <v>1.101</v>
      </c>
      <c r="M313" s="208"/>
      <c r="N313" s="269">
        <f>INDEX(Table12[],MATCH(Table11[[#This Row],[Site ID]],Table12[[#Data],[Site ID]],0),MATCH(Table11[[#Headers],[Area]],Table12[#Headers],0))</f>
        <v>3</v>
      </c>
      <c r="O313" s="209"/>
    </row>
    <row r="314" spans="2:15">
      <c r="B314" s="209" t="s">
        <v>101</v>
      </c>
      <c r="C314" s="209" t="s">
        <v>46</v>
      </c>
      <c r="D314" s="209" t="str">
        <f>Table11[[#This Row],[Site ID]]&amp;"-"&amp;Table11[[#This Row],[Site Name]]</f>
        <v>BOT-Botley Road</v>
      </c>
      <c r="E314" s="208" t="s">
        <v>561</v>
      </c>
      <c r="F314" s="209" t="s">
        <v>447</v>
      </c>
      <c r="G314" s="218">
        <v>45077</v>
      </c>
      <c r="H314" s="218">
        <v>45112</v>
      </c>
      <c r="I314" s="219">
        <v>842.38333333324408</v>
      </c>
      <c r="J314" s="219">
        <v>28.910151751976631</v>
      </c>
      <c r="K314" s="219">
        <v>15.088805716062961</v>
      </c>
      <c r="L314" s="219">
        <v>1.77</v>
      </c>
      <c r="M314" s="209"/>
      <c r="N314" s="270">
        <f>INDEX(Table12[],MATCH(Table11[[#This Row],[Site ID]],Table12[[#Data],[Site ID]],0),MATCH(Table11[[#Headers],[Area]],Table12[#Headers],0))</f>
        <v>4</v>
      </c>
      <c r="O314" s="209"/>
    </row>
    <row r="315" spans="2:15">
      <c r="B315" s="208" t="s">
        <v>104</v>
      </c>
      <c r="C315" s="208" t="s">
        <v>107</v>
      </c>
      <c r="D315" s="208" t="str">
        <f>Table11[[#This Row],[Site ID]]&amp;"-"&amp;Table11[[#This Row],[Site Name]]</f>
        <v>WYV-Wyvern School</v>
      </c>
      <c r="E315" s="208" t="s">
        <v>562</v>
      </c>
      <c r="F315" s="208" t="s">
        <v>447</v>
      </c>
      <c r="G315" s="215">
        <v>45077</v>
      </c>
      <c r="H315" s="215">
        <v>45112</v>
      </c>
      <c r="I315" s="216">
        <v>842.34999999997672</v>
      </c>
      <c r="J315" s="216">
        <v>24.648104707070186</v>
      </c>
      <c r="K315" s="216">
        <v>12.864355275088824</v>
      </c>
      <c r="L315" s="216">
        <v>1.5089999999999999</v>
      </c>
      <c r="M315" s="208"/>
      <c r="N315" s="269">
        <f>INDEX(Table12[],MATCH(Table11[[#This Row],[Site ID]],Table12[[#Data],[Site ID]],0),MATCH(Table11[[#Headers],[Area]],Table12[#Headers],0))</f>
        <v>4</v>
      </c>
      <c r="O315" s="209"/>
    </row>
    <row r="316" spans="2:15">
      <c r="B316" s="209" t="s">
        <v>106</v>
      </c>
      <c r="C316" s="209" t="s">
        <v>84</v>
      </c>
      <c r="D316" s="209" t="str">
        <f>Table11[[#This Row],[Site ID]]&amp;"-"&amp;Table11[[#This Row],[Site Name]]</f>
        <v>FORSL-Fair Oak Road/Sandy Lane</v>
      </c>
      <c r="E316" s="208" t="s">
        <v>563</v>
      </c>
      <c r="F316" s="209" t="s">
        <v>447</v>
      </c>
      <c r="G316" s="218">
        <v>45077</v>
      </c>
      <c r="H316" s="218">
        <v>45112</v>
      </c>
      <c r="I316" s="219">
        <v>842.31666666670935</v>
      </c>
      <c r="J316" s="219">
        <v>26.119204178949584</v>
      </c>
      <c r="K316" s="219">
        <v>13.63215249423256</v>
      </c>
      <c r="L316" s="219">
        <v>1.599</v>
      </c>
      <c r="M316" s="209"/>
      <c r="N316" s="270">
        <f>INDEX(Table12[],MATCH(Table11[[#This Row],[Site ID]],Table12[[#Data],[Site ID]],0),MATCH(Table11[[#Headers],[Area]],Table12[#Headers],0))</f>
        <v>4</v>
      </c>
      <c r="O316" s="209"/>
    </row>
    <row r="317" spans="2:15">
      <c r="B317" s="208" t="s">
        <v>109</v>
      </c>
      <c r="C317" s="208" t="s">
        <v>80</v>
      </c>
      <c r="D317" s="208" t="str">
        <f>Table11[[#This Row],[Site ID]]&amp;"-"&amp;Table11[[#This Row],[Site Name]]</f>
        <v>FOR-Fair Oak Road</v>
      </c>
      <c r="E317" s="208" t="s">
        <v>564</v>
      </c>
      <c r="F317" s="208" t="s">
        <v>447</v>
      </c>
      <c r="G317" s="215">
        <v>45077</v>
      </c>
      <c r="H317" s="215">
        <v>45112</v>
      </c>
      <c r="I317" s="216">
        <v>842.31666666670935</v>
      </c>
      <c r="J317" s="216">
        <v>15.59964977542017</v>
      </c>
      <c r="K317" s="216">
        <v>8.1417796322652247</v>
      </c>
      <c r="L317" s="216">
        <v>0.95499999999999996</v>
      </c>
      <c r="M317" s="208"/>
      <c r="N317" s="269">
        <f>INDEX(Table12[],MATCH(Table11[[#This Row],[Site ID]],Table12[[#Data],[Site ID]],0),MATCH(Table11[[#Headers],[Area]],Table12[#Headers],0))</f>
        <v>4</v>
      </c>
      <c r="O317" s="209"/>
    </row>
    <row r="318" spans="2:15">
      <c r="B318" s="209" t="s">
        <v>111</v>
      </c>
      <c r="C318" s="209" t="s">
        <v>49</v>
      </c>
      <c r="D318" s="209" t="str">
        <f>Table11[[#This Row],[Site ID]]&amp;"-"&amp;Table11[[#This Row],[Site Name]]</f>
        <v>BR-Bishopstoke Road</v>
      </c>
      <c r="E318" s="208" t="s">
        <v>565</v>
      </c>
      <c r="F318" s="209" t="s">
        <v>447</v>
      </c>
      <c r="G318" s="218">
        <v>45077</v>
      </c>
      <c r="H318" s="218">
        <v>45112</v>
      </c>
      <c r="I318" s="219">
        <v>842.33333333325572</v>
      </c>
      <c r="J318" s="219"/>
      <c r="K318" s="219">
        <v>17.135762574220887</v>
      </c>
      <c r="L318" s="219">
        <v>2.0099999999999998</v>
      </c>
      <c r="M318" s="209" t="s">
        <v>1359</v>
      </c>
      <c r="N318" s="270">
        <f>INDEX(Table12[],MATCH(Table11[[#This Row],[Site ID]],Table12[[#Data],[Site ID]],0),MATCH(Table11[[#Headers],[Area]],Table12[#Headers],0))</f>
        <v>5</v>
      </c>
      <c r="O318" s="209" t="s">
        <v>1335</v>
      </c>
    </row>
    <row r="319" spans="2:15">
      <c r="B319" s="208" t="s">
        <v>117</v>
      </c>
      <c r="C319" s="208" t="s">
        <v>122</v>
      </c>
      <c r="D319" s="208" t="str">
        <f>Table11[[#This Row],[Site ID]]&amp;"-"&amp;Table11[[#This Row],[Site Name]]</f>
        <v>MS-Mill Street</v>
      </c>
      <c r="E319" s="208" t="s">
        <v>566</v>
      </c>
      <c r="F319" s="208" t="s">
        <v>447</v>
      </c>
      <c r="G319" s="215">
        <v>45077</v>
      </c>
      <c r="H319" s="215">
        <v>45112</v>
      </c>
      <c r="I319" s="216">
        <v>842.81666666659294</v>
      </c>
      <c r="J319" s="216">
        <v>25.695583460224917</v>
      </c>
      <c r="K319" s="216">
        <v>13.41105608571238</v>
      </c>
      <c r="L319" s="216">
        <v>1.5740000000000001</v>
      </c>
      <c r="M319" s="208"/>
      <c r="N319" s="269">
        <f>INDEX(Table12[],MATCH(Table11[[#This Row],[Site ID]],Table12[[#Data],[Site ID]],0),MATCH(Table11[[#Headers],[Area]],Table12[#Headers],0))</f>
        <v>5</v>
      </c>
      <c r="O319" s="209"/>
    </row>
    <row r="320" spans="2:15">
      <c r="B320" s="208" t="s">
        <v>121</v>
      </c>
      <c r="C320" s="209" t="s">
        <v>72</v>
      </c>
      <c r="D320" s="209" t="str">
        <f>Table11[[#This Row],[Site ID]]&amp;"-"&amp;Table11[[#This Row],[Site Name]]</f>
        <v>CR4-Campbell Road 4</v>
      </c>
      <c r="E320" s="208" t="s">
        <v>567</v>
      </c>
      <c r="F320" s="209" t="s">
        <v>447</v>
      </c>
      <c r="G320" s="218">
        <v>45077</v>
      </c>
      <c r="H320" s="218">
        <v>45112</v>
      </c>
      <c r="I320" s="219">
        <v>842.8499999998603</v>
      </c>
      <c r="J320" s="219">
        <v>18.838329477371573</v>
      </c>
      <c r="K320" s="219">
        <v>9.8321135059350588</v>
      </c>
      <c r="L320" s="219">
        <v>1.1539999999999999</v>
      </c>
      <c r="M320" s="209"/>
      <c r="N320" s="270">
        <f>INDEX(Table12[],MATCH(Table11[[#This Row],[Site ID]],Table12[[#Data],[Site ID]],0),MATCH(Table11[[#Headers],[Area]],Table12[#Headers],0))</f>
        <v>5</v>
      </c>
      <c r="O320" s="209"/>
    </row>
    <row r="321" spans="2:15">
      <c r="B321" s="208" t="s">
        <v>129</v>
      </c>
      <c r="C321" s="208" t="s">
        <v>68</v>
      </c>
      <c r="D321" s="208" t="str">
        <f>Table11[[#This Row],[Site ID]]&amp;"-"&amp;Table11[[#This Row],[Site Name]]</f>
        <v>CR3-Campbell Road 3</v>
      </c>
      <c r="E321" s="208" t="s">
        <v>568</v>
      </c>
      <c r="F321" s="208" t="s">
        <v>447</v>
      </c>
      <c r="G321" s="215">
        <v>45077</v>
      </c>
      <c r="H321" s="215">
        <v>45112</v>
      </c>
      <c r="I321" s="216">
        <v>842.86666666675592</v>
      </c>
      <c r="J321" s="216">
        <v>11.851262358616161</v>
      </c>
      <c r="K321" s="216">
        <v>6.1854187675449692</v>
      </c>
      <c r="L321" s="216">
        <v>0.72599999999999998</v>
      </c>
      <c r="M321" s="208"/>
      <c r="N321" s="269">
        <f>INDEX(Table12[],MATCH(Table11[[#This Row],[Site ID]],Table12[[#Data],[Site ID]],0),MATCH(Table11[[#Headers],[Area]],Table12[#Headers],0))</f>
        <v>5</v>
      </c>
      <c r="O321" s="209"/>
    </row>
    <row r="322" spans="2:15">
      <c r="B322" s="208" t="s">
        <v>125</v>
      </c>
      <c r="C322" s="209" t="s">
        <v>64</v>
      </c>
      <c r="D322" s="209" t="str">
        <f>Table11[[#This Row],[Site ID]]&amp;"-"&amp;Table11[[#This Row],[Site Name]]</f>
        <v>CR-Campbell Road</v>
      </c>
      <c r="E322" s="208" t="s">
        <v>569</v>
      </c>
      <c r="F322" s="209" t="s">
        <v>447</v>
      </c>
      <c r="G322" s="218">
        <v>45077</v>
      </c>
      <c r="H322" s="218">
        <v>45112</v>
      </c>
      <c r="I322" s="219">
        <v>842.90000000002328</v>
      </c>
      <c r="J322" s="219">
        <v>27.651851939731113</v>
      </c>
      <c r="K322" s="219">
        <v>14.43207303743795</v>
      </c>
      <c r="L322" s="219">
        <v>1.694</v>
      </c>
      <c r="M322" s="209"/>
      <c r="N322" s="270">
        <f>INDEX(Table12[],MATCH(Table11[[#This Row],[Site ID]],Table12[[#Data],[Site ID]],0),MATCH(Table11[[#Headers],[Area]],Table12[#Headers],0))</f>
        <v>5</v>
      </c>
      <c r="O322" s="209"/>
    </row>
    <row r="323" spans="2:15">
      <c r="B323" s="208" t="s">
        <v>128</v>
      </c>
      <c r="C323" s="208" t="s">
        <v>135</v>
      </c>
      <c r="D323" s="208" t="str">
        <f>Table11[[#This Row],[Site ID]]&amp;"-"&amp;Table11[[#This Row],[Site Name]]</f>
        <v>SRAN(A)-Southampton Road Analyser (A)</v>
      </c>
      <c r="E323" s="208" t="s">
        <v>570</v>
      </c>
      <c r="F323" s="208" t="s">
        <v>447</v>
      </c>
      <c r="G323" s="215">
        <v>45077</v>
      </c>
      <c r="H323" s="215">
        <v>45112</v>
      </c>
      <c r="I323" s="216">
        <v>842.91666666674428</v>
      </c>
      <c r="J323" s="216">
        <v>32.15647652001681</v>
      </c>
      <c r="K323" s="216">
        <v>16.783129707733199</v>
      </c>
      <c r="L323" s="216">
        <v>1.97</v>
      </c>
      <c r="M323" s="208"/>
      <c r="N323" s="269">
        <f>INDEX(Table12[],MATCH(Table11[[#This Row],[Site ID]],Table12[[#Data],[Site ID]],0),MATCH(Table11[[#Headers],[Area]],Table12[#Headers],0))</f>
        <v>5</v>
      </c>
      <c r="O323" s="209"/>
    </row>
    <row r="324" spans="2:15">
      <c r="B324" s="209" t="s">
        <v>131</v>
      </c>
      <c r="C324" s="209" t="s">
        <v>138</v>
      </c>
      <c r="D324" s="209" t="str">
        <f>Table11[[#This Row],[Site ID]]&amp;"-"&amp;Table11[[#This Row],[Site Name]]</f>
        <v>SRAN(B)-Southampton Road Analyser (B)</v>
      </c>
      <c r="E324" s="208" t="s">
        <v>571</v>
      </c>
      <c r="F324" s="209" t="s">
        <v>447</v>
      </c>
      <c r="G324" s="218">
        <v>45077</v>
      </c>
      <c r="H324" s="218">
        <v>45112</v>
      </c>
      <c r="I324" s="219">
        <v>842.91666666674428</v>
      </c>
      <c r="J324" s="219">
        <v>32.417645872463652</v>
      </c>
      <c r="K324" s="219">
        <v>16.919439390638651</v>
      </c>
      <c r="L324" s="219">
        <v>1.986</v>
      </c>
      <c r="M324" s="209"/>
      <c r="N324" s="270">
        <f>INDEX(Table12[],MATCH(Table11[[#This Row],[Site ID]],Table12[[#Data],[Site ID]],0),MATCH(Table11[[#Headers],[Area]],Table12[#Headers],0))</f>
        <v>5</v>
      </c>
      <c r="O324" s="209"/>
    </row>
    <row r="325" spans="2:15">
      <c r="B325" s="208" t="s">
        <v>134</v>
      </c>
      <c r="C325" s="208" t="s">
        <v>141</v>
      </c>
      <c r="D325" s="208" t="str">
        <f>Table11[[#This Row],[Site ID]]&amp;"-"&amp;Table11[[#This Row],[Site Name]]</f>
        <v>SRAN(C)-Southampton Road Analyser (C)</v>
      </c>
      <c r="E325" s="208" t="s">
        <v>572</v>
      </c>
      <c r="F325" s="208" t="s">
        <v>447</v>
      </c>
      <c r="G325" s="215">
        <v>45077</v>
      </c>
      <c r="H325" s="215">
        <v>45112</v>
      </c>
      <c r="I325" s="216">
        <v>842.91666666656965</v>
      </c>
      <c r="J325" s="216">
        <v>32.172799604551408</v>
      </c>
      <c r="K325" s="216">
        <v>16.791649062918271</v>
      </c>
      <c r="L325" s="216">
        <v>1.9710000000000001</v>
      </c>
      <c r="M325" s="208"/>
      <c r="N325" s="269">
        <f>INDEX(Table12[],MATCH(Table11[[#This Row],[Site ID]],Table12[[#Data],[Site ID]],0),MATCH(Table11[[#Headers],[Area]],Table12[#Headers],0))</f>
        <v>5</v>
      </c>
      <c r="O325" s="209"/>
    </row>
    <row r="326" spans="2:15">
      <c r="B326" s="209" t="s">
        <v>137</v>
      </c>
      <c r="C326" s="209" t="s">
        <v>56</v>
      </c>
      <c r="D326" s="209" t="str">
        <f>Table11[[#This Row],[Site ID]]&amp;"-"&amp;Table11[[#This Row],[Site Name]]</f>
        <v>CA-Chestnut Avenue</v>
      </c>
      <c r="E326" s="208" t="s">
        <v>573</v>
      </c>
      <c r="F326" s="209" t="s">
        <v>447</v>
      </c>
      <c r="G326" s="218">
        <v>45077</v>
      </c>
      <c r="H326" s="218">
        <v>45112</v>
      </c>
      <c r="I326" s="219">
        <v>843.01666666672099</v>
      </c>
      <c r="J326" s="219">
        <v>18.442897530692154</v>
      </c>
      <c r="K326" s="219">
        <v>9.6257294001524816</v>
      </c>
      <c r="L326" s="219">
        <v>1.1299999999999999</v>
      </c>
      <c r="M326" s="208" t="s">
        <v>1358</v>
      </c>
      <c r="N326" s="269">
        <f>INDEX(Table12[],MATCH(Table11[[#This Row],[Site ID]],Table12[[#Data],[Site ID]],0),MATCH(Table11[[#Headers],[Area]],Table12[#Headers],0))</f>
        <v>5</v>
      </c>
      <c r="O326" s="209"/>
    </row>
    <row r="327" spans="2:15">
      <c r="B327" s="208" t="s">
        <v>148</v>
      </c>
      <c r="C327" s="208" t="s">
        <v>149</v>
      </c>
      <c r="D327" s="208" t="str">
        <f>Table11[[#This Row],[Site ID]]&amp;"-"&amp;Table11[[#This Row],[Site Name]]</f>
        <v>SR1-Southampton Road 1</v>
      </c>
      <c r="E327" s="214" t="s">
        <v>574</v>
      </c>
      <c r="F327" s="208" t="s">
        <v>447</v>
      </c>
      <c r="G327" s="215">
        <v>45077</v>
      </c>
      <c r="H327" s="215">
        <v>45112</v>
      </c>
      <c r="I327" s="216">
        <v>843.06666666670935</v>
      </c>
      <c r="J327" s="216">
        <v>37.193690890398244</v>
      </c>
      <c r="K327" s="216">
        <v>19.412155997076329</v>
      </c>
      <c r="L327" s="216">
        <v>2.2789999999999999</v>
      </c>
      <c r="M327" s="208"/>
      <c r="N327" s="269">
        <f>INDEX(Table12[],MATCH(Table11[[#This Row],[Site ID]],Table12[[#Data],[Site ID]],0),MATCH(Table11[[#Headers],[Area]],Table12[#Headers],0))</f>
        <v>5</v>
      </c>
      <c r="O327" s="209"/>
    </row>
    <row r="328" spans="2:15">
      <c r="B328" s="209" t="s">
        <v>140</v>
      </c>
      <c r="C328" s="209" t="s">
        <v>152</v>
      </c>
      <c r="D328" s="209" t="str">
        <f>Table11[[#This Row],[Site ID]]&amp;"-"&amp;Table11[[#This Row],[Site Name]]</f>
        <v>SR2-Southampton Road 2</v>
      </c>
      <c r="E328" s="217" t="s">
        <v>575</v>
      </c>
      <c r="F328" s="209" t="s">
        <v>447</v>
      </c>
      <c r="G328" s="218">
        <v>45077</v>
      </c>
      <c r="H328" s="218">
        <v>45112</v>
      </c>
      <c r="I328" s="219">
        <v>843.06666666670935</v>
      </c>
      <c r="J328" s="219">
        <v>34.092856634507207</v>
      </c>
      <c r="K328" s="219">
        <v>17.793766510703136</v>
      </c>
      <c r="L328" s="219">
        <v>2.089</v>
      </c>
      <c r="M328" s="209"/>
      <c r="N328" s="270">
        <f>INDEX(Table12[],MATCH(Table11[[#This Row],[Site ID]],Table12[[#Data],[Site ID]],0),MATCH(Table11[[#Headers],[Area]],Table12[#Headers],0))</f>
        <v>5</v>
      </c>
      <c r="O328" s="209"/>
    </row>
    <row r="329" spans="2:15">
      <c r="B329" s="208" t="s">
        <v>144</v>
      </c>
      <c r="C329" s="208" t="s">
        <v>156</v>
      </c>
      <c r="D329" s="208" t="str">
        <f>Table11[[#This Row],[Site ID]]&amp;"-"&amp;Table11[[#This Row],[Site Name]]</f>
        <v>TP(A)-The Point (A)</v>
      </c>
      <c r="E329" s="214" t="s">
        <v>576</v>
      </c>
      <c r="F329" s="208" t="s">
        <v>447</v>
      </c>
      <c r="G329" s="215">
        <v>45077</v>
      </c>
      <c r="H329" s="215">
        <v>45112</v>
      </c>
      <c r="I329" s="216">
        <v>843.01666666654637</v>
      </c>
      <c r="J329" s="216">
        <v>18.344970641152457</v>
      </c>
      <c r="K329" s="216">
        <v>9.5746193325430369</v>
      </c>
      <c r="L329" s="216">
        <v>1.1240000000000001</v>
      </c>
      <c r="M329" s="208"/>
      <c r="N329" s="269">
        <f>INDEX(Table12[],MATCH(Table11[[#This Row],[Site ID]],Table12[[#Data],[Site ID]],0),MATCH(Table11[[#Headers],[Area]],Table12[#Headers],0))</f>
        <v>6</v>
      </c>
      <c r="O329" s="209"/>
    </row>
    <row r="330" spans="2:15">
      <c r="B330" s="209" t="s">
        <v>147</v>
      </c>
      <c r="C330" s="209" t="s">
        <v>159</v>
      </c>
      <c r="D330" s="209" t="str">
        <f>Table11[[#This Row],[Site ID]]&amp;"-"&amp;Table11[[#This Row],[Site Name]]</f>
        <v>TP(B)-The Point (B)</v>
      </c>
      <c r="E330" s="217" t="s">
        <v>577</v>
      </c>
      <c r="F330" s="209" t="s">
        <v>447</v>
      </c>
      <c r="G330" s="218">
        <v>45077</v>
      </c>
      <c r="H330" s="218">
        <v>45112</v>
      </c>
      <c r="I330" s="219">
        <v>843.01666666672099</v>
      </c>
      <c r="J330" s="219">
        <v>18.10015341728991</v>
      </c>
      <c r="K330" s="219">
        <v>9.4468441635124787</v>
      </c>
      <c r="L330" s="219">
        <v>1.109</v>
      </c>
      <c r="M330" s="209"/>
      <c r="N330" s="270">
        <f>INDEX(Table12[],MATCH(Table11[[#This Row],[Site ID]],Table12[[#Data],[Site ID]],0),MATCH(Table11[[#Headers],[Area]],Table12[#Headers],0))</f>
        <v>6</v>
      </c>
      <c r="O330" s="209"/>
    </row>
    <row r="331" spans="2:15">
      <c r="B331" s="208" t="s">
        <v>151</v>
      </c>
      <c r="C331" s="208" t="s">
        <v>162</v>
      </c>
      <c r="D331" s="208" t="str">
        <f>Table11[[#This Row],[Site ID]]&amp;"-"&amp;Table11[[#This Row],[Site Name]]</f>
        <v>TP(C)-The Point (C)</v>
      </c>
      <c r="E331" s="214" t="s">
        <v>578</v>
      </c>
      <c r="F331" s="208" t="s">
        <v>447</v>
      </c>
      <c r="G331" s="215">
        <v>45077</v>
      </c>
      <c r="H331" s="215">
        <v>45112</v>
      </c>
      <c r="I331" s="216">
        <v>843.01666666672099</v>
      </c>
      <c r="J331" s="216">
        <v>16.419075146793194</v>
      </c>
      <c r="K331" s="216">
        <v>8.569454669516281</v>
      </c>
      <c r="L331" s="216">
        <v>1.006</v>
      </c>
      <c r="M331" s="208"/>
      <c r="N331" s="269">
        <f>INDEX(Table12[],MATCH(Table11[[#This Row],[Site ID]],Table12[[#Data],[Site ID]],0),MATCH(Table11[[#Headers],[Area]],Table12[#Headers],0))</f>
        <v>6</v>
      </c>
      <c r="O331" s="209"/>
    </row>
    <row r="332" spans="2:15">
      <c r="B332" s="209" t="s">
        <v>155</v>
      </c>
      <c r="C332" s="209" t="s">
        <v>124</v>
      </c>
      <c r="D332" s="209" t="str">
        <f>Table11[[#This Row],[Site ID]]&amp;"-"&amp;Table11[[#This Row],[Site Name]]</f>
        <v>LRPR-leigh road/pluto Road</v>
      </c>
      <c r="E332" s="217" t="s">
        <v>579</v>
      </c>
      <c r="F332" s="209" t="s">
        <v>447</v>
      </c>
      <c r="G332" s="218">
        <v>45077</v>
      </c>
      <c r="H332" s="218">
        <v>45112</v>
      </c>
      <c r="I332" s="219">
        <v>843.01666666672099</v>
      </c>
      <c r="J332" s="219">
        <v>21.086923548366606</v>
      </c>
      <c r="K332" s="219">
        <v>11.005701225661069</v>
      </c>
      <c r="L332" s="219">
        <v>1.292</v>
      </c>
      <c r="M332" s="209"/>
      <c r="N332" s="270">
        <f>INDEX(Table12[],MATCH(Table11[[#This Row],[Site ID]],Table12[[#Data],[Site ID]],0),MATCH(Table11[[#Headers],[Area]],Table12[#Headers],0))</f>
        <v>6</v>
      </c>
      <c r="O332" s="209"/>
    </row>
    <row r="333" spans="2:15">
      <c r="B333" s="208" t="s">
        <v>158</v>
      </c>
      <c r="C333" s="208" t="s">
        <v>143</v>
      </c>
      <c r="D333" s="208" t="str">
        <f>Table11[[#This Row],[Site ID]]&amp;"-"&amp;Table11[[#This Row],[Site Name]]</f>
        <v>OX-Oxburgh Close</v>
      </c>
      <c r="E333" s="214" t="s">
        <v>580</v>
      </c>
      <c r="F333" s="208" t="s">
        <v>447</v>
      </c>
      <c r="G333" s="215">
        <v>45077</v>
      </c>
      <c r="H333" s="215">
        <v>45112</v>
      </c>
      <c r="I333" s="216">
        <v>843.01666666672099</v>
      </c>
      <c r="J333" s="216">
        <v>9.7437255095780664</v>
      </c>
      <c r="K333" s="216">
        <v>5.0854517273371957</v>
      </c>
      <c r="L333" s="216">
        <v>0.59699999999999998</v>
      </c>
      <c r="M333" s="208"/>
      <c r="N333" s="269">
        <f>INDEX(Table12[],MATCH(Table11[[#This Row],[Site ID]],Table12[[#Data],[Site ID]],0),MATCH(Table11[[#Headers],[Area]],Table12[#Headers],0))</f>
        <v>6</v>
      </c>
      <c r="O333" s="209"/>
    </row>
    <row r="334" spans="2:15">
      <c r="B334" s="209" t="s">
        <v>161</v>
      </c>
      <c r="C334" s="209" t="s">
        <v>95</v>
      </c>
      <c r="D334" s="209" t="str">
        <f>Table11[[#This Row],[Site ID]]&amp;"-"&amp;Table11[[#This Row],[Site Name]]</f>
        <v>HG-Hadleigh Gardens</v>
      </c>
      <c r="E334" s="217" t="s">
        <v>581</v>
      </c>
      <c r="F334" s="209" t="s">
        <v>447</v>
      </c>
      <c r="G334" s="218">
        <v>45077</v>
      </c>
      <c r="H334" s="218">
        <v>45112</v>
      </c>
      <c r="I334" s="219">
        <v>843.01666666672099</v>
      </c>
      <c r="J334" s="219">
        <v>11.375840335303035</v>
      </c>
      <c r="K334" s="219">
        <v>5.9372861875276808</v>
      </c>
      <c r="L334" s="219">
        <v>0.69699999999999995</v>
      </c>
      <c r="M334" s="209"/>
      <c r="N334" s="270">
        <f>INDEX(Table12[],MATCH(Table11[[#This Row],[Site ID]],Table12[[#Data],[Site ID]],0),MATCH(Table11[[#Headers],[Area]],Table12[#Headers],0))</f>
        <v>6</v>
      </c>
      <c r="O334" s="209"/>
    </row>
    <row r="335" spans="2:15">
      <c r="B335" s="208" t="s">
        <v>164</v>
      </c>
      <c r="C335" s="208" t="s">
        <v>175</v>
      </c>
      <c r="D335" s="208" t="str">
        <f>Table11[[#This Row],[Site ID]]&amp;"-"&amp;Table11[[#This Row],[Site Name]]</f>
        <v>WA-Woodside Avenue</v>
      </c>
      <c r="E335" s="214" t="s">
        <v>582</v>
      </c>
      <c r="F335" s="208" t="s">
        <v>447</v>
      </c>
      <c r="G335" s="215">
        <v>45077</v>
      </c>
      <c r="H335" s="215">
        <v>45112</v>
      </c>
      <c r="I335" s="216">
        <v>843.14999999996508</v>
      </c>
      <c r="J335" s="216">
        <v>26.354486153117382</v>
      </c>
      <c r="K335" s="216">
        <v>13.75495101937233</v>
      </c>
      <c r="L335" s="216">
        <v>1.615</v>
      </c>
      <c r="M335" s="208"/>
      <c r="N335" s="269">
        <f>INDEX(Table12[],MATCH(Table11[[#This Row],[Site ID]],Table12[[#Data],[Site ID]],0),MATCH(Table11[[#Headers],[Area]],Table12[#Headers],0))</f>
        <v>6</v>
      </c>
      <c r="O335" s="209"/>
    </row>
    <row r="336" spans="2:15">
      <c r="B336" s="209" t="s">
        <v>168</v>
      </c>
      <c r="C336" s="209" t="s">
        <v>42</v>
      </c>
      <c r="D336" s="209" t="str">
        <f>Table11[[#This Row],[Site ID]]&amp;"-"&amp;Table11[[#This Row],[Site Name]]</f>
        <v>BEL-Belmont Road</v>
      </c>
      <c r="E336" s="217" t="s">
        <v>583</v>
      </c>
      <c r="F336" s="209" t="s">
        <v>447</v>
      </c>
      <c r="G336" s="218">
        <v>45077</v>
      </c>
      <c r="H336" s="218">
        <v>45112</v>
      </c>
      <c r="I336" s="219">
        <v>843.21666666667443</v>
      </c>
      <c r="J336" s="219">
        <v>17.443169213132091</v>
      </c>
      <c r="K336" s="219">
        <v>9.1039505287745772</v>
      </c>
      <c r="L336" s="219">
        <v>1.069</v>
      </c>
      <c r="M336" s="209"/>
      <c r="N336" s="270">
        <f>INDEX(Table12[],MATCH(Table11[[#This Row],[Site ID]],Table12[[#Data],[Site ID]],0),MATCH(Table11[[#Headers],[Area]],Table12[#Headers],0))</f>
        <v>6</v>
      </c>
      <c r="O336" s="209"/>
    </row>
    <row r="337" spans="2:15">
      <c r="B337" s="208" t="s">
        <v>171</v>
      </c>
      <c r="C337" s="208" t="s">
        <v>120</v>
      </c>
      <c r="D337" s="208" t="str">
        <f>Table11[[#This Row],[Site ID]]&amp;"-"&amp;Table11[[#This Row],[Site Name]]</f>
        <v>LR13-Leigh Road/J13</v>
      </c>
      <c r="E337" s="214" t="s">
        <v>584</v>
      </c>
      <c r="F337" s="208" t="s">
        <v>447</v>
      </c>
      <c r="G337" s="215">
        <v>45077</v>
      </c>
      <c r="H337" s="215">
        <v>45112</v>
      </c>
      <c r="I337" s="216">
        <v>843.20000000012806</v>
      </c>
      <c r="J337" s="216">
        <v>31.656143263752305</v>
      </c>
      <c r="K337" s="216">
        <v>16.521995440371768</v>
      </c>
      <c r="L337" s="216">
        <v>1.94</v>
      </c>
      <c r="M337" s="208"/>
      <c r="N337" s="269">
        <f>INDEX(Table12[],MATCH(Table11[[#This Row],[Site ID]],Table12[[#Data],[Site ID]],0),MATCH(Table11[[#Headers],[Area]],Table12[#Headers],0))</f>
        <v>6</v>
      </c>
      <c r="O337" s="209"/>
    </row>
    <row r="338" spans="2:15">
      <c r="B338" s="209" t="s">
        <v>174</v>
      </c>
      <c r="C338" s="209" t="s">
        <v>167</v>
      </c>
      <c r="D338" s="209" t="str">
        <f>Table11[[#This Row],[Site ID]]&amp;"-"&amp;Table11[[#This Row],[Site Name]]</f>
        <v>SC(A)-Steele Close (A)</v>
      </c>
      <c r="E338" s="217" t="s">
        <v>585</v>
      </c>
      <c r="F338" s="209" t="s">
        <v>447</v>
      </c>
      <c r="G338" s="218">
        <v>45077</v>
      </c>
      <c r="H338" s="218">
        <v>45112</v>
      </c>
      <c r="I338" s="219">
        <v>843.16666666668607</v>
      </c>
      <c r="J338" s="219">
        <v>15.763424392172002</v>
      </c>
      <c r="K338" s="219">
        <v>8.2272569896513588</v>
      </c>
      <c r="L338" s="219">
        <v>0.96599999999999997</v>
      </c>
      <c r="M338" s="209"/>
      <c r="N338" s="270">
        <f>INDEX(Table12[],MATCH(Table11[[#This Row],[Site ID]],Table12[[#Data],[Site ID]],0),MATCH(Table11[[#Headers],[Area]],Table12[#Headers],0))</f>
        <v>6</v>
      </c>
      <c r="O338" s="209"/>
    </row>
    <row r="339" spans="2:15">
      <c r="B339" s="208" t="s">
        <v>177</v>
      </c>
      <c r="C339" s="208" t="s">
        <v>170</v>
      </c>
      <c r="D339" s="208" t="str">
        <f>Table11[[#This Row],[Site ID]]&amp;"-"&amp;Table11[[#This Row],[Site Name]]</f>
        <v>SC(B)-Steele Close (B)</v>
      </c>
      <c r="E339" s="214" t="s">
        <v>586</v>
      </c>
      <c r="F339" s="208" t="s">
        <v>447</v>
      </c>
      <c r="G339" s="215">
        <v>45077</v>
      </c>
      <c r="H339" s="215">
        <v>45112</v>
      </c>
      <c r="I339" s="216">
        <v>843.16666666668607</v>
      </c>
      <c r="J339" s="216">
        <v>16.595654872504063</v>
      </c>
      <c r="K339" s="216">
        <v>8.6616152779248772</v>
      </c>
      <c r="L339" s="216">
        <v>1.0169999999999999</v>
      </c>
      <c r="M339" s="208"/>
      <c r="N339" s="269">
        <f>INDEX(Table12[],MATCH(Table11[[#This Row],[Site ID]],Table12[[#Data],[Site ID]],0),MATCH(Table11[[#Headers],[Area]],Table12[#Headers],0))</f>
        <v>6</v>
      </c>
      <c r="O339" s="209"/>
    </row>
    <row r="340" spans="2:15">
      <c r="B340" s="209" t="s">
        <v>179</v>
      </c>
      <c r="C340" s="209" t="s">
        <v>173</v>
      </c>
      <c r="D340" s="209" t="str">
        <f>Table11[[#This Row],[Site ID]]&amp;"-"&amp;Table11[[#This Row],[Site Name]]</f>
        <v>SC(C)-Steele Close (C)</v>
      </c>
      <c r="E340" s="217" t="s">
        <v>587</v>
      </c>
      <c r="F340" s="209" t="s">
        <v>447</v>
      </c>
      <c r="G340" s="218">
        <v>45077</v>
      </c>
      <c r="H340" s="218">
        <v>45112</v>
      </c>
      <c r="I340" s="219">
        <v>843.16666666668607</v>
      </c>
      <c r="J340" s="219">
        <v>15.779742636884396</v>
      </c>
      <c r="K340" s="219">
        <v>8.2357738188331933</v>
      </c>
      <c r="L340" s="219">
        <v>0.96699999999999997</v>
      </c>
      <c r="M340" s="209"/>
      <c r="N340" s="270">
        <f>INDEX(Table12[],MATCH(Table11[[#This Row],[Site ID]],Table12[[#Data],[Site ID]],0),MATCH(Table11[[#Headers],[Area]],Table12[#Headers],0))</f>
        <v>6</v>
      </c>
      <c r="O340" s="209"/>
    </row>
    <row r="341" spans="2:15">
      <c r="B341" s="208" t="s">
        <v>182</v>
      </c>
      <c r="C341" s="208" t="s">
        <v>127</v>
      </c>
      <c r="D341" s="208" t="str">
        <f>Table11[[#This Row],[Site ID]]&amp;"-"&amp;Table11[[#This Row],[Site Name]]</f>
        <v>MC-Medina Close</v>
      </c>
      <c r="E341" s="214" t="s">
        <v>588</v>
      </c>
      <c r="F341" s="208" t="s">
        <v>447</v>
      </c>
      <c r="G341" s="215">
        <v>45077</v>
      </c>
      <c r="H341" s="215">
        <v>45112</v>
      </c>
      <c r="I341" s="216">
        <v>843.29999999993015</v>
      </c>
      <c r="J341" s="216">
        <v>17.604602158189529</v>
      </c>
      <c r="K341" s="216">
        <v>9.1882057193055999</v>
      </c>
      <c r="L341" s="216">
        <v>1.079</v>
      </c>
      <c r="M341" s="208"/>
      <c r="N341" s="269">
        <f>INDEX(Table12[],MATCH(Table11[[#This Row],[Site ID]],Table12[[#Data],[Site ID]],0),MATCH(Table11[[#Headers],[Area]],Table12[#Headers],0))</f>
        <v>6</v>
      </c>
      <c r="O341" s="209"/>
    </row>
    <row r="342" spans="2:15">
      <c r="B342" s="209" t="s">
        <v>184</v>
      </c>
      <c r="C342" s="209" t="s">
        <v>154</v>
      </c>
      <c r="D342" s="209" t="str">
        <f>Table11[[#This Row],[Site ID]]&amp;"-"&amp;Table11[[#This Row],[Site Name]]</f>
        <v>PC(A)-Porteous Crescent (A)</v>
      </c>
      <c r="E342" s="217" t="s">
        <v>589</v>
      </c>
      <c r="F342" s="209" t="s">
        <v>447</v>
      </c>
      <c r="G342" s="218">
        <v>45077</v>
      </c>
      <c r="H342" s="218">
        <v>45112</v>
      </c>
      <c r="I342" s="219">
        <v>843.28333333338378</v>
      </c>
      <c r="J342" s="219">
        <v>17.311262327804961</v>
      </c>
      <c r="K342" s="219">
        <v>9.035105599063133</v>
      </c>
      <c r="L342" s="219">
        <v>1.0609999999999999</v>
      </c>
      <c r="M342" s="209"/>
      <c r="N342" s="270">
        <f>INDEX(Table12[],MATCH(Table11[[#This Row],[Site ID]],Table12[[#Data],[Site ID]],0),MATCH(Table11[[#Headers],[Area]],Table12[#Headers],0))</f>
        <v>6</v>
      </c>
      <c r="O342" s="209"/>
    </row>
    <row r="343" spans="2:15">
      <c r="B343" s="208" t="s">
        <v>186</v>
      </c>
      <c r="C343" s="208" t="s">
        <v>133</v>
      </c>
      <c r="D343" s="208" t="str">
        <f>Table11[[#This Row],[Site ID]]&amp;"-"&amp;Table11[[#This Row],[Site Name]]</f>
        <v>NH-Nuffield Hospital</v>
      </c>
      <c r="E343" s="214" t="s">
        <v>590</v>
      </c>
      <c r="F343" s="208" t="s">
        <v>447</v>
      </c>
      <c r="G343" s="215">
        <v>45077</v>
      </c>
      <c r="H343" s="215">
        <v>45112</v>
      </c>
      <c r="I343" s="216">
        <v>843.3833333333605</v>
      </c>
      <c r="J343" s="216">
        <v>16.216168211370345</v>
      </c>
      <c r="K343" s="216">
        <v>8.4635533462266945</v>
      </c>
      <c r="L343" s="216">
        <v>0.99399999999999999</v>
      </c>
      <c r="M343" s="208"/>
      <c r="N343" s="269">
        <f>INDEX(Table12[],MATCH(Table11[[#This Row],[Site ID]],Table12[[#Data],[Site ID]],0),MATCH(Table11[[#Headers],[Area]],Table12[#Headers],0))</f>
        <v>7</v>
      </c>
      <c r="O343" s="209"/>
    </row>
    <row r="344" spans="2:15">
      <c r="B344" s="209" t="s">
        <v>189</v>
      </c>
      <c r="C344" s="209" t="s">
        <v>30</v>
      </c>
      <c r="D344" s="209" t="str">
        <f>Table11[[#This Row],[Site ID]]&amp;"-"&amp;Table11[[#This Row],[Site Name]]</f>
        <v>AR-Ashdown Road</v>
      </c>
      <c r="E344" s="217" t="s">
        <v>591</v>
      </c>
      <c r="F344" s="209" t="s">
        <v>447</v>
      </c>
      <c r="G344" s="218">
        <v>45077</v>
      </c>
      <c r="H344" s="218">
        <v>45112</v>
      </c>
      <c r="I344" s="219">
        <v>843.34999999991851</v>
      </c>
      <c r="J344" s="219">
        <v>6.3301025671435536</v>
      </c>
      <c r="K344" s="219">
        <v>3.3038113607221051</v>
      </c>
      <c r="L344" s="219">
        <v>0.38800000000000001</v>
      </c>
      <c r="M344" s="209"/>
      <c r="N344" s="270">
        <f>INDEX(Table12[],MATCH(Table11[[#This Row],[Site ID]],Table12[[#Data],[Site ID]],0),MATCH(Table11[[#Headers],[Area]],Table12[#Headers],0))</f>
        <v>7</v>
      </c>
      <c r="O344" s="209"/>
    </row>
    <row r="345" spans="2:15">
      <c r="B345" s="208" t="s">
        <v>191</v>
      </c>
      <c r="C345" s="208" t="s">
        <v>60</v>
      </c>
      <c r="D345" s="208" t="str">
        <f>Table11[[#This Row],[Site ID]]&amp;"-"&amp;Table11[[#This Row],[Site Name]]</f>
        <v>CC-Chestnut Close</v>
      </c>
      <c r="E345" s="214" t="s">
        <v>592</v>
      </c>
      <c r="F345" s="208" t="s">
        <v>447</v>
      </c>
      <c r="G345" s="215">
        <v>45077</v>
      </c>
      <c r="H345" s="215">
        <v>45112</v>
      </c>
      <c r="I345" s="216">
        <v>843.34999999991851</v>
      </c>
      <c r="J345" s="216">
        <v>23.41159068002835</v>
      </c>
      <c r="K345" s="216">
        <v>12.218993048031498</v>
      </c>
      <c r="L345" s="216">
        <v>1.4350000000000001</v>
      </c>
      <c r="M345" s="208"/>
      <c r="N345" s="269">
        <f>INDEX(Table12[],MATCH(Table11[[#This Row],[Site ID]],Table12[[#Data],[Site ID]],0),MATCH(Table11[[#Headers],[Area]],Table12[#Headers],0))</f>
        <v>8</v>
      </c>
      <c r="O345" s="209"/>
    </row>
    <row r="346" spans="2:15">
      <c r="B346" s="209" t="s">
        <v>193</v>
      </c>
      <c r="C346" s="209" t="s">
        <v>188</v>
      </c>
      <c r="D346" s="209" t="str">
        <f>Table11[[#This Row],[Site ID]]&amp;"-"&amp;Table11[[#This Row],[Site Name]]</f>
        <v>SSQ-Sparrow Square</v>
      </c>
      <c r="E346" s="217" t="s">
        <v>593</v>
      </c>
      <c r="F346" s="209" t="s">
        <v>447</v>
      </c>
      <c r="G346" s="218">
        <v>45077</v>
      </c>
      <c r="H346" s="218">
        <v>45112</v>
      </c>
      <c r="I346" s="219">
        <v>843.33333333337214</v>
      </c>
      <c r="J346" s="219">
        <v>17.799686561264004</v>
      </c>
      <c r="K346" s="219">
        <v>9.2900243012860155</v>
      </c>
      <c r="L346" s="219">
        <v>1.091</v>
      </c>
      <c r="M346" s="209"/>
      <c r="N346" s="270">
        <f>INDEX(Table12[],MATCH(Table11[[#This Row],[Site ID]],Table12[[#Data],[Site ID]],0),MATCH(Table11[[#Headers],[Area]],Table12[#Headers],0))</f>
        <v>8</v>
      </c>
      <c r="O346" s="209"/>
    </row>
    <row r="347" spans="2:15">
      <c r="B347" s="208" t="s">
        <v>195</v>
      </c>
      <c r="C347" s="208" t="s">
        <v>76</v>
      </c>
      <c r="D347" s="208" t="str">
        <f>Table11[[#This Row],[Site ID]]&amp;"-"&amp;Table11[[#This Row],[Site Name]]</f>
        <v>DD (A)-Dove Dale</v>
      </c>
      <c r="E347" s="214" t="s">
        <v>594</v>
      </c>
      <c r="F347" s="208" t="s">
        <v>447</v>
      </c>
      <c r="G347" s="215">
        <v>45077</v>
      </c>
      <c r="H347" s="215">
        <v>45112</v>
      </c>
      <c r="I347" s="216">
        <v>843.33333333319752</v>
      </c>
      <c r="J347" s="216">
        <v>17.228660869567992</v>
      </c>
      <c r="K347" s="216">
        <v>8.9919941907974916</v>
      </c>
      <c r="L347" s="216">
        <v>1.056</v>
      </c>
      <c r="M347" s="208"/>
      <c r="N347" s="269">
        <f>INDEX(Table12[],MATCH(Table11[[#This Row],[Site ID]],Table12[[#Data],[Site ID]],0),MATCH(Table11[[#Headers],[Area]],Table12[#Headers],0))</f>
        <v>8</v>
      </c>
      <c r="O347" s="209"/>
    </row>
    <row r="348" spans="2:15">
      <c r="B348" s="209" t="s">
        <v>197</v>
      </c>
      <c r="C348" s="209" t="s">
        <v>146</v>
      </c>
      <c r="D348" s="209" t="str">
        <f>Table11[[#This Row],[Site ID]]&amp;"-"&amp;Table11[[#This Row],[Site Name]]</f>
        <v>PA-Passfield Avenue</v>
      </c>
      <c r="E348" s="217" t="s">
        <v>595</v>
      </c>
      <c r="F348" s="209" t="s">
        <v>447</v>
      </c>
      <c r="G348" s="218">
        <v>45077</v>
      </c>
      <c r="H348" s="218">
        <v>45112</v>
      </c>
      <c r="I348" s="219">
        <v>843.36666666681413</v>
      </c>
      <c r="J348" s="219">
        <v>22.497523022801488</v>
      </c>
      <c r="K348" s="219">
        <v>11.741922245721028</v>
      </c>
      <c r="L348" s="219">
        <v>1.379</v>
      </c>
      <c r="M348" s="209"/>
      <c r="N348" s="270">
        <f>INDEX(Table12[],MATCH(Table11[[#This Row],[Site ID]],Table12[[#Data],[Site ID]],0),MATCH(Table11[[#Headers],[Area]],Table12[#Headers],0))</f>
        <v>8</v>
      </c>
      <c r="O348" s="209"/>
    </row>
    <row r="349" spans="2:15">
      <c r="B349" s="208" t="s">
        <v>12</v>
      </c>
      <c r="C349" s="208" t="s">
        <v>13</v>
      </c>
      <c r="D349" s="208" t="str">
        <f>Table11[[#This Row],[Site ID]]&amp;"-"&amp;Table11[[#This Row],[Site Name]]</f>
        <v>HSB-High Street Botley</v>
      </c>
      <c r="E349" s="220" t="s">
        <v>596</v>
      </c>
      <c r="F349" s="208" t="s">
        <v>448</v>
      </c>
      <c r="G349" s="215">
        <v>45112</v>
      </c>
      <c r="H349" s="215">
        <v>45140</v>
      </c>
      <c r="I349" s="216">
        <v>672.08333333343035</v>
      </c>
      <c r="J349" s="216">
        <v>28.476779665215975</v>
      </c>
      <c r="K349" s="216">
        <v>14.862619867022952</v>
      </c>
      <c r="L349" s="216">
        <v>1.391</v>
      </c>
      <c r="M349" s="208"/>
      <c r="N349" s="269">
        <f>INDEX(Table12[],MATCH(Table11[[#This Row],[Site ID]],Table12[[#Data],[Site ID]],0),MATCH(Table11[[#Headers],[Area]],Table12[#Headers],0))</f>
        <v>1</v>
      </c>
      <c r="O349" s="209"/>
    </row>
    <row r="350" spans="2:15">
      <c r="B350" s="209" t="s">
        <v>23</v>
      </c>
      <c r="C350" s="209" t="s">
        <v>24</v>
      </c>
      <c r="D350" s="209" t="str">
        <f>Table11[[#This Row],[Site ID]]&amp;"-"&amp;Table11[[#This Row],[Site Name]]</f>
        <v>HSB2A-High Street Botley 2 (A)</v>
      </c>
      <c r="E350" s="195" t="s">
        <v>597</v>
      </c>
      <c r="F350" s="209" t="s">
        <v>448</v>
      </c>
      <c r="G350" s="218">
        <v>45112</v>
      </c>
      <c r="H350" s="218">
        <v>45140</v>
      </c>
      <c r="I350" s="219">
        <v>672.04999999998836</v>
      </c>
      <c r="J350" s="219">
        <v>21.230686704858634</v>
      </c>
      <c r="K350" s="219">
        <v>11.08073418833958</v>
      </c>
      <c r="L350" s="219">
        <v>1.0369999999999999</v>
      </c>
      <c r="M350" s="209"/>
      <c r="N350" s="270">
        <f>INDEX(Table12[],MATCH(Table11[[#This Row],[Site ID]],Table12[[#Data],[Site ID]],0),MATCH(Table11[[#Headers],[Area]],Table12[#Headers],0))</f>
        <v>1</v>
      </c>
      <c r="O350" s="209"/>
    </row>
    <row r="351" spans="2:15">
      <c r="B351" s="208" t="s">
        <v>27</v>
      </c>
      <c r="C351" s="208" t="s">
        <v>28</v>
      </c>
      <c r="D351" s="208" t="str">
        <f>Table11[[#This Row],[Site ID]]&amp;"-"&amp;Table11[[#This Row],[Site Name]]</f>
        <v>KCA-Kings Copse Avenue</v>
      </c>
      <c r="E351" s="220" t="s">
        <v>598</v>
      </c>
      <c r="F351" s="208" t="s">
        <v>448</v>
      </c>
      <c r="G351" s="215">
        <v>45112</v>
      </c>
      <c r="H351" s="215">
        <v>45140</v>
      </c>
      <c r="I351" s="216">
        <v>672.04999999998836</v>
      </c>
      <c r="J351" s="216">
        <v>20.227500929990679</v>
      </c>
      <c r="K351" s="216">
        <v>10.557150798533758</v>
      </c>
      <c r="L351" s="216">
        <v>0.98799999999999999</v>
      </c>
      <c r="M351" s="208"/>
      <c r="N351" s="269">
        <f>INDEX(Table12[],MATCH(Table11[[#This Row],[Site ID]],Table12[[#Data],[Site ID]],0),MATCH(Table11[[#Headers],[Area]],Table12[#Headers],0))</f>
        <v>1</v>
      </c>
      <c r="O351" s="209"/>
    </row>
    <row r="352" spans="2:15">
      <c r="B352" s="209" t="s">
        <v>31</v>
      </c>
      <c r="C352" s="209" t="s">
        <v>32</v>
      </c>
      <c r="D352" s="209" t="str">
        <f>Table11[[#This Row],[Site ID]]&amp;"-"&amp;Table11[[#This Row],[Site Name]]</f>
        <v>GR-Grange Road</v>
      </c>
      <c r="E352" s="195">
        <v>2259268</v>
      </c>
      <c r="F352" s="209" t="s">
        <v>448</v>
      </c>
      <c r="G352" s="218">
        <v>45112</v>
      </c>
      <c r="H352" s="218">
        <v>45140</v>
      </c>
      <c r="I352" s="219">
        <v>672.04999999998836</v>
      </c>
      <c r="J352" s="219">
        <v>17.934504873149631</v>
      </c>
      <c r="K352" s="219">
        <v>9.3603887646918746</v>
      </c>
      <c r="L352" s="219">
        <v>0.876</v>
      </c>
      <c r="M352" s="209"/>
      <c r="N352" s="270">
        <f>INDEX(Table12[],MATCH(Table11[[#This Row],[Site ID]],Table12[[#Data],[Site ID]],0),MATCH(Table11[[#Headers],[Area]],Table12[#Headers],0))</f>
        <v>1</v>
      </c>
      <c r="O352" s="209"/>
    </row>
    <row r="353" spans="2:15">
      <c r="B353" s="208" t="s">
        <v>39</v>
      </c>
      <c r="C353" s="208" t="s">
        <v>40</v>
      </c>
      <c r="D353" s="208" t="str">
        <f>Table11[[#This Row],[Site ID]]&amp;"-"&amp;Table11[[#This Row],[Site Name]]</f>
        <v>WSRB-Winchester Street Railway Bridge</v>
      </c>
      <c r="E353" s="220" t="s">
        <v>599</v>
      </c>
      <c r="F353" s="208" t="s">
        <v>448</v>
      </c>
      <c r="G353" s="215">
        <v>45112</v>
      </c>
      <c r="H353" s="215">
        <v>45140</v>
      </c>
      <c r="I353" s="216">
        <v>672</v>
      </c>
      <c r="J353" s="216">
        <v>8.9474449404761902</v>
      </c>
      <c r="K353" s="216">
        <v>4.6698564407495775</v>
      </c>
      <c r="L353" s="216">
        <v>0.437</v>
      </c>
      <c r="M353" s="208"/>
      <c r="N353" s="269">
        <f>INDEX(Table12[],MATCH(Table11[[#This Row],[Site ID]],Table12[[#Data],[Site ID]],0),MATCH(Table11[[#Headers],[Area]],Table12[#Headers],0))</f>
        <v>1</v>
      </c>
      <c r="O353" s="209"/>
    </row>
    <row r="354" spans="2:15">
      <c r="B354" s="209" t="s">
        <v>43</v>
      </c>
      <c r="C354" s="209" t="s">
        <v>44</v>
      </c>
      <c r="D354" s="209" t="str">
        <f>Table11[[#This Row],[Site ID]]&amp;"-"&amp;Table11[[#This Row],[Site Name]]</f>
        <v>UNC-Upper Northam Close</v>
      </c>
      <c r="E354" s="195" t="s">
        <v>600</v>
      </c>
      <c r="F354" s="209" t="s">
        <v>448</v>
      </c>
      <c r="G354" s="218">
        <v>45112</v>
      </c>
      <c r="H354" s="218">
        <v>45140</v>
      </c>
      <c r="I354" s="219">
        <v>672.06666666670935</v>
      </c>
      <c r="J354" s="219">
        <v>21.352996230531328</v>
      </c>
      <c r="K354" s="219">
        <v>11.144570057688584</v>
      </c>
      <c r="L354" s="219">
        <v>1.0429999999999999</v>
      </c>
      <c r="M354" s="209"/>
      <c r="N354" s="270">
        <f>INDEX(Table12[],MATCH(Table11[[#This Row],[Site ID]],Table12[[#Data],[Site ID]],0),MATCH(Table11[[#Headers],[Area]],Table12[#Headers],0))</f>
        <v>1</v>
      </c>
      <c r="O354" s="209"/>
    </row>
    <row r="355" spans="2:15">
      <c r="B355" s="208" t="s">
        <v>47</v>
      </c>
      <c r="C355" s="208" t="s">
        <v>34</v>
      </c>
      <c r="D355" s="208" t="str">
        <f>Table11[[#This Row],[Site ID]]&amp;"-"&amp;Table11[[#This Row],[Site Name]]</f>
        <v>BDG-Bridge Road</v>
      </c>
      <c r="E355" s="220" t="s">
        <v>601</v>
      </c>
      <c r="F355" s="208" t="s">
        <v>448</v>
      </c>
      <c r="G355" s="215">
        <v>45112</v>
      </c>
      <c r="H355" s="215">
        <v>45140</v>
      </c>
      <c r="I355" s="216">
        <v>672.03333333344199</v>
      </c>
      <c r="J355" s="216">
        <v>32.246056743211888</v>
      </c>
      <c r="K355" s="216">
        <v>16.829883477668002</v>
      </c>
      <c r="L355" s="216">
        <v>1.575</v>
      </c>
      <c r="M355" s="208"/>
      <c r="N355" s="269">
        <f>INDEX(Table12[],MATCH(Table11[[#This Row],[Site ID]],Table12[[#Data],[Site ID]],0),MATCH(Table11[[#Headers],[Area]],Table12[#Headers],0))</f>
        <v>2</v>
      </c>
      <c r="O355" s="209"/>
    </row>
    <row r="356" spans="2:15">
      <c r="B356" s="209" t="s">
        <v>50</v>
      </c>
      <c r="C356" s="209" t="s">
        <v>38</v>
      </c>
      <c r="D356" s="209" t="str">
        <f>Table11[[#This Row],[Site ID]]&amp;"-"&amp;Table11[[#This Row],[Site Name]]</f>
        <v>BDG2-Bridge Road 2</v>
      </c>
      <c r="E356" s="195" t="s">
        <v>602</v>
      </c>
      <c r="F356" s="209" t="s">
        <v>448</v>
      </c>
      <c r="G356" s="218">
        <v>45112</v>
      </c>
      <c r="H356" s="218">
        <v>45140</v>
      </c>
      <c r="I356" s="219">
        <v>672.05000000016298</v>
      </c>
      <c r="J356" s="219">
        <v>17.914031694066036</v>
      </c>
      <c r="K356" s="219">
        <v>9.349703389387285</v>
      </c>
      <c r="L356" s="219">
        <v>0.875</v>
      </c>
      <c r="M356" s="209"/>
      <c r="N356" s="270">
        <f>INDEX(Table12[],MATCH(Table11[[#This Row],[Site ID]],Table12[[#Data],[Site ID]],0),MATCH(Table11[[#Headers],[Area]],Table12[#Headers],0))</f>
        <v>2</v>
      </c>
      <c r="O356" s="209"/>
    </row>
    <row r="357" spans="2:15">
      <c r="B357" s="208" t="s">
        <v>53</v>
      </c>
      <c r="C357" s="208" t="s">
        <v>54</v>
      </c>
      <c r="D357" s="208" t="str">
        <f>Table11[[#This Row],[Site ID]]&amp;"-"&amp;Table11[[#This Row],[Site Name]]</f>
        <v>OH2-Oakhill 2 (Bridge)</v>
      </c>
      <c r="E357" s="220" t="s">
        <v>603</v>
      </c>
      <c r="F357" s="208" t="s">
        <v>448</v>
      </c>
      <c r="G357" s="215">
        <v>45112</v>
      </c>
      <c r="H357" s="215">
        <v>45140</v>
      </c>
      <c r="I357" s="216">
        <v>672.08333333343035</v>
      </c>
      <c r="J357" s="216">
        <v>36.952255424669183</v>
      </c>
      <c r="K357" s="216">
        <v>19.286145837510013</v>
      </c>
      <c r="L357" s="216">
        <v>1.8049999999999999</v>
      </c>
      <c r="M357" s="208"/>
      <c r="N357" s="269">
        <f>INDEX(Table12[],MATCH(Table11[[#This Row],[Site ID]],Table12[[#Data],[Site ID]],0),MATCH(Table11[[#Headers],[Area]],Table12[#Headers],0))</f>
        <v>2</v>
      </c>
      <c r="O357" s="209"/>
    </row>
    <row r="358" spans="2:15">
      <c r="B358" s="209" t="s">
        <v>57</v>
      </c>
      <c r="C358" s="209" t="s">
        <v>58</v>
      </c>
      <c r="D358" s="209" t="str">
        <f>Table11[[#This Row],[Site ID]]&amp;"-"&amp;Table11[[#This Row],[Site Name]]</f>
        <v>OH-Oakhill (Prov)</v>
      </c>
      <c r="E358" s="195" t="s">
        <v>604</v>
      </c>
      <c r="F358" s="209" t="s">
        <v>448</v>
      </c>
      <c r="G358" s="218">
        <v>45112</v>
      </c>
      <c r="H358" s="218">
        <v>45140</v>
      </c>
      <c r="I358" s="219">
        <v>672.06666666653473</v>
      </c>
      <c r="J358" s="219">
        <v>24.874295704796076</v>
      </c>
      <c r="K358" s="219">
        <v>12.982409031730729</v>
      </c>
      <c r="L358" s="219">
        <v>1.2150000000000001</v>
      </c>
      <c r="M358" s="209"/>
      <c r="N358" s="270">
        <f>INDEX(Table12[],MATCH(Table11[[#This Row],[Site ID]],Table12[[#Data],[Site ID]],0),MATCH(Table11[[#Headers],[Area]],Table12[#Headers],0))</f>
        <v>2</v>
      </c>
      <c r="O358" s="209"/>
    </row>
    <row r="359" spans="2:15">
      <c r="B359" s="208" t="s">
        <v>61</v>
      </c>
      <c r="C359" s="208" t="s">
        <v>62</v>
      </c>
      <c r="D359" s="208" t="str">
        <f>Table11[[#This Row],[Site ID]]&amp;"-"&amp;Table11[[#This Row],[Site Name]]</f>
        <v>PH2-Providence Hill 2</v>
      </c>
      <c r="E359" s="220" t="s">
        <v>605</v>
      </c>
      <c r="F359" s="208" t="s">
        <v>448</v>
      </c>
      <c r="G359" s="215">
        <v>45112</v>
      </c>
      <c r="H359" s="215">
        <v>45140</v>
      </c>
      <c r="I359" s="216">
        <v>672.03333333344199</v>
      </c>
      <c r="J359" s="216">
        <v>35.603741381870144</v>
      </c>
      <c r="K359" s="216">
        <v>18.58232848740613</v>
      </c>
      <c r="L359" s="216">
        <v>1.7390000000000001</v>
      </c>
      <c r="M359" s="208" t="s">
        <v>1360</v>
      </c>
      <c r="N359" s="269">
        <f>INDEX(Table12[],MATCH(Table11[[#This Row],[Site ID]],Table12[[#Data],[Site ID]],0),MATCH(Table11[[#Headers],[Area]],Table12[#Headers],0))</f>
        <v>2</v>
      </c>
      <c r="O359" s="209"/>
    </row>
    <row r="360" spans="2:15">
      <c r="B360" s="209" t="s">
        <v>65</v>
      </c>
      <c r="C360" s="209" t="s">
        <v>66</v>
      </c>
      <c r="D360" s="209" t="str">
        <f>Table11[[#This Row],[Site ID]]&amp;"-"&amp;Table11[[#This Row],[Site Name]]</f>
        <v>PH1-Providence Hill 1</v>
      </c>
      <c r="E360" s="195" t="s">
        <v>606</v>
      </c>
      <c r="F360" s="209" t="s">
        <v>448</v>
      </c>
      <c r="G360" s="218">
        <v>45112</v>
      </c>
      <c r="H360" s="218">
        <v>45140</v>
      </c>
      <c r="I360" s="219">
        <v>672.03333333326736</v>
      </c>
      <c r="J360" s="219">
        <v>22.869108179160026</v>
      </c>
      <c r="K360" s="219">
        <v>11.935860218768282</v>
      </c>
      <c r="L360" s="219">
        <v>1.117</v>
      </c>
      <c r="M360" s="209"/>
      <c r="N360" s="270">
        <f>INDEX(Table12[],MATCH(Table11[[#This Row],[Site ID]],Table12[[#Data],[Site ID]],0),MATCH(Table11[[#Headers],[Area]],Table12[#Headers],0))</f>
        <v>2</v>
      </c>
      <c r="O360" s="209"/>
    </row>
    <row r="361" spans="2:15">
      <c r="B361" s="208" t="s">
        <v>69</v>
      </c>
      <c r="C361" s="208" t="s">
        <v>70</v>
      </c>
      <c r="D361" s="208" t="str">
        <f>Table11[[#This Row],[Site ID]]&amp;"-"&amp;Table11[[#This Row],[Site Name]]</f>
        <v>PH3-Providence Hill 3</v>
      </c>
      <c r="E361" s="220" t="s">
        <v>607</v>
      </c>
      <c r="F361" s="208" t="s">
        <v>448</v>
      </c>
      <c r="G361" s="215">
        <v>45112</v>
      </c>
      <c r="H361" s="215">
        <v>45140</v>
      </c>
      <c r="I361" s="216">
        <v>672.03333333344199</v>
      </c>
      <c r="J361" s="216">
        <v>18.672002380831266</v>
      </c>
      <c r="K361" s="216">
        <v>9.7453039565925188</v>
      </c>
      <c r="L361" s="216">
        <v>0.91200000000000003</v>
      </c>
      <c r="M361" s="208"/>
      <c r="N361" s="269">
        <f>INDEX(Table12[],MATCH(Table11[[#This Row],[Site ID]],Table12[[#Data],[Site ID]],0),MATCH(Table11[[#Headers],[Area]],Table12[#Headers],0))</f>
        <v>2</v>
      </c>
      <c r="O361" s="209"/>
    </row>
    <row r="362" spans="2:15">
      <c r="B362" s="209" t="s">
        <v>73</v>
      </c>
      <c r="C362" s="209" t="s">
        <v>74</v>
      </c>
      <c r="D362" s="209" t="str">
        <f>Table11[[#This Row],[Site ID]]&amp;"-"&amp;Table11[[#This Row],[Site Name]]</f>
        <v>HL2-Hamble Lane 2 (Tesco)</v>
      </c>
      <c r="E362" s="195" t="s">
        <v>608</v>
      </c>
      <c r="F362" s="209" t="s">
        <v>448</v>
      </c>
      <c r="G362" s="218">
        <v>45112</v>
      </c>
      <c r="H362" s="218">
        <v>45140</v>
      </c>
      <c r="I362" s="219">
        <v>672.03333333326736</v>
      </c>
      <c r="J362" s="219">
        <v>25.530687465902016</v>
      </c>
      <c r="K362" s="219">
        <v>13.324993458195207</v>
      </c>
      <c r="L362" s="219">
        <v>1.2470000000000001</v>
      </c>
      <c r="M362" s="209"/>
      <c r="N362" s="270">
        <f>INDEX(Table12[],MATCH(Table11[[#This Row],[Site ID]],Table12[[#Data],[Site ID]],0),MATCH(Table11[[#Headers],[Area]],Table12[#Headers],0))</f>
        <v>2</v>
      </c>
      <c r="O362" s="209"/>
    </row>
    <row r="363" spans="2:15">
      <c r="B363" s="208" t="s">
        <v>77</v>
      </c>
      <c r="C363" s="208" t="s">
        <v>78</v>
      </c>
      <c r="D363" s="208" t="str">
        <f>Table11[[#This Row],[Site ID]]&amp;"-"&amp;Table11[[#This Row],[Site Name]]</f>
        <v>HL-Hamble Lane (Woodlands)</v>
      </c>
      <c r="E363" s="220" t="s">
        <v>609</v>
      </c>
      <c r="F363" s="208" t="s">
        <v>448</v>
      </c>
      <c r="G363" s="215">
        <v>45112</v>
      </c>
      <c r="H363" s="215">
        <v>45140</v>
      </c>
      <c r="I363" s="216">
        <v>672.14999999996508</v>
      </c>
      <c r="J363" s="216">
        <v>32.772683180839316</v>
      </c>
      <c r="K363" s="216">
        <v>17.104740699811753</v>
      </c>
      <c r="L363" s="216">
        <v>1.601</v>
      </c>
      <c r="M363" s="208"/>
      <c r="N363" s="269">
        <f>INDEX(Table12[],MATCH(Table11[[#This Row],[Site ID]],Table12[[#Data],[Site ID]],0),MATCH(Table11[[#Headers],[Area]],Table12[#Headers],0))</f>
        <v>2</v>
      </c>
      <c r="O363" s="209"/>
    </row>
    <row r="364" spans="2:15">
      <c r="B364" s="209" t="s">
        <v>85</v>
      </c>
      <c r="C364" s="209" t="s">
        <v>86</v>
      </c>
      <c r="D364" s="209" t="str">
        <f>Table11[[#This Row],[Site ID]]&amp;"-"&amp;Table11[[#This Row],[Site Name]]</f>
        <v>HL4-Hamble Lane 4</v>
      </c>
      <c r="E364" s="195" t="s">
        <v>610</v>
      </c>
      <c r="F364" s="209" t="s">
        <v>448</v>
      </c>
      <c r="G364" s="218">
        <v>45112</v>
      </c>
      <c r="H364" s="218">
        <v>45140</v>
      </c>
      <c r="I364" s="219">
        <v>672.16666666668607</v>
      </c>
      <c r="J364" s="219">
        <v>16.682744854946208</v>
      </c>
      <c r="K364" s="219">
        <v>8.7070693397422794</v>
      </c>
      <c r="L364" s="219">
        <v>0.81499999999999995</v>
      </c>
      <c r="M364" s="209"/>
      <c r="N364" s="270">
        <f>INDEX(Table12[],MATCH(Table11[[#This Row],[Site ID]],Table12[[#Data],[Site ID]],0),MATCH(Table11[[#Headers],[Area]],Table12[#Headers],0))</f>
        <v>2</v>
      </c>
      <c r="O364" s="209"/>
    </row>
    <row r="365" spans="2:15">
      <c r="B365" s="208" t="s">
        <v>89</v>
      </c>
      <c r="C365" s="208" t="s">
        <v>90</v>
      </c>
      <c r="D365" s="208" t="str">
        <f>Table11[[#This Row],[Site ID]]&amp;"-"&amp;Table11[[#This Row],[Site Name]]</f>
        <v>HPS-Hamble Primary School</v>
      </c>
      <c r="E365" s="220" t="s">
        <v>611</v>
      </c>
      <c r="F365" s="208" t="s">
        <v>448</v>
      </c>
      <c r="G365" s="215">
        <v>45112</v>
      </c>
      <c r="H365" s="215">
        <v>45140</v>
      </c>
      <c r="I365" s="216">
        <v>672.13333333324408</v>
      </c>
      <c r="J365" s="216">
        <v>18.075575778617754</v>
      </c>
      <c r="K365" s="216">
        <v>9.4340165859174085</v>
      </c>
      <c r="L365" s="216">
        <v>0.88300000000000001</v>
      </c>
      <c r="M365" s="208"/>
      <c r="N365" s="269">
        <f>INDEX(Table12[],MATCH(Table11[[#This Row],[Site ID]],Table12[[#Data],[Site ID]],0),MATCH(Table11[[#Headers],[Area]],Table12[#Headers],0))</f>
        <v>2</v>
      </c>
      <c r="O365" s="209"/>
    </row>
    <row r="366" spans="2:15">
      <c r="B366" s="209" t="s">
        <v>88</v>
      </c>
      <c r="C366" s="209" t="s">
        <v>93</v>
      </c>
      <c r="D366" s="209" t="str">
        <f>Table11[[#This Row],[Site ID]]&amp;"-"&amp;Table11[[#This Row],[Site Name]]</f>
        <v>HPO-Hound Parish Office</v>
      </c>
      <c r="E366" s="195" t="s">
        <v>612</v>
      </c>
      <c r="F366" s="209" t="s">
        <v>448</v>
      </c>
      <c r="G366" s="218">
        <v>45112</v>
      </c>
      <c r="H366" s="218">
        <v>45140</v>
      </c>
      <c r="I366" s="219">
        <v>671.80000000004657</v>
      </c>
      <c r="J366" s="219">
        <v>13.210114617444754</v>
      </c>
      <c r="K366" s="219">
        <v>6.8946318462655292</v>
      </c>
      <c r="L366" s="219">
        <v>0.64500000000000002</v>
      </c>
      <c r="M366" s="209"/>
      <c r="N366" s="270">
        <f>INDEX(Table12[],MATCH(Table11[[#This Row],[Site ID]],Table12[[#Data],[Site ID]],0),MATCH(Table11[[#Headers],[Area]],Table12[#Headers],0))</f>
        <v>2</v>
      </c>
      <c r="O366" s="209"/>
    </row>
    <row r="367" spans="2:15">
      <c r="B367" s="208" t="s">
        <v>92</v>
      </c>
      <c r="C367" s="208" t="s">
        <v>97</v>
      </c>
      <c r="D367" s="208" t="str">
        <f>Table11[[#This Row],[Site ID]]&amp;"-"&amp;Table11[[#This Row],[Site Name]]</f>
        <v>SWA-Swaythling road</v>
      </c>
      <c r="E367" s="220" t="s">
        <v>613</v>
      </c>
      <c r="F367" s="208" t="s">
        <v>448</v>
      </c>
      <c r="G367" s="215">
        <v>45112</v>
      </c>
      <c r="H367" s="215">
        <v>45140</v>
      </c>
      <c r="I367" s="216">
        <v>671.68333333317423</v>
      </c>
      <c r="J367" s="216">
        <v>22.655696880976063</v>
      </c>
      <c r="K367" s="216">
        <v>11.824476451448884</v>
      </c>
      <c r="L367" s="216">
        <v>1.1060000000000001</v>
      </c>
      <c r="M367" s="208"/>
      <c r="N367" s="269">
        <f>INDEX(Table12[],MATCH(Table11[[#This Row],[Site ID]],Table12[[#Data],[Site ID]],0),MATCH(Table11[[#Headers],[Area]],Table12[#Headers],0))</f>
        <v>3</v>
      </c>
      <c r="O367" s="209"/>
    </row>
    <row r="368" spans="2:15">
      <c r="B368" s="209" t="s">
        <v>96</v>
      </c>
      <c r="C368" s="209" t="s">
        <v>26</v>
      </c>
      <c r="D368" s="209" t="str">
        <f>Table11[[#This Row],[Site ID]]&amp;"-"&amp;Table11[[#This Row],[Site Name]]</f>
        <v>AL-Allington Lane</v>
      </c>
      <c r="E368" s="195" t="s">
        <v>614</v>
      </c>
      <c r="F368" s="209" t="s">
        <v>448</v>
      </c>
      <c r="G368" s="218">
        <v>45112</v>
      </c>
      <c r="H368" s="218">
        <v>45140</v>
      </c>
      <c r="I368" s="219">
        <v>671.13333333347691</v>
      </c>
      <c r="J368" s="219">
        <v>19.886108075887272</v>
      </c>
      <c r="K368" s="219">
        <v>10.378970812049724</v>
      </c>
      <c r="L368" s="219">
        <v>0.97</v>
      </c>
      <c r="M368" s="209"/>
      <c r="N368" s="270">
        <f>INDEX(Table12[],MATCH(Table11[[#This Row],[Site ID]],Table12[[#Data],[Site ID]],0),MATCH(Table11[[#Headers],[Area]],Table12[#Headers],0))</f>
        <v>3</v>
      </c>
      <c r="O368" s="209"/>
    </row>
    <row r="369" spans="2:15">
      <c r="B369" s="208" t="s">
        <v>99</v>
      </c>
      <c r="C369" s="208" t="s">
        <v>102</v>
      </c>
      <c r="D369" s="208" t="str">
        <f>Table11[[#This Row],[Site ID]]&amp;"-"&amp;Table11[[#This Row],[Site Name]]</f>
        <v>JW-Jukes Walk</v>
      </c>
      <c r="E369" s="220" t="s">
        <v>615</v>
      </c>
      <c r="F369" s="208" t="s">
        <v>448</v>
      </c>
      <c r="G369" s="215">
        <v>45112</v>
      </c>
      <c r="H369" s="215">
        <v>45140</v>
      </c>
      <c r="I369" s="216">
        <v>671.15000000002328</v>
      </c>
      <c r="J369" s="216">
        <v>12.689891976457877</v>
      </c>
      <c r="K369" s="216">
        <v>6.6231168979425252</v>
      </c>
      <c r="L369" s="216">
        <v>0.61899999999999999</v>
      </c>
      <c r="M369" s="208"/>
      <c r="N369" s="269">
        <f>INDEX(Table12[],MATCH(Table11[[#This Row],[Site ID]],Table12[[#Data],[Site ID]],0),MATCH(Table11[[#Headers],[Area]],Table12[#Headers],0))</f>
        <v>3</v>
      </c>
      <c r="O369" s="209"/>
    </row>
    <row r="370" spans="2:15">
      <c r="B370" s="209" t="s">
        <v>101</v>
      </c>
      <c r="C370" s="209" t="s">
        <v>46</v>
      </c>
      <c r="D370" s="209" t="str">
        <f>Table11[[#This Row],[Site ID]]&amp;"-"&amp;Table11[[#This Row],[Site Name]]</f>
        <v>BOT-Botley Road</v>
      </c>
      <c r="E370" s="195" t="s">
        <v>616</v>
      </c>
      <c r="F370" s="209" t="s">
        <v>448</v>
      </c>
      <c r="G370" s="218">
        <v>45112</v>
      </c>
      <c r="H370" s="218">
        <v>45140</v>
      </c>
      <c r="I370" s="219">
        <v>671.21666666673264</v>
      </c>
      <c r="J370" s="219">
        <v>22.712445559057191</v>
      </c>
      <c r="K370" s="219">
        <v>11.854094759424422</v>
      </c>
      <c r="L370" s="219">
        <v>1.1080000000000001</v>
      </c>
      <c r="M370" s="209"/>
      <c r="N370" s="270">
        <f>INDEX(Table12[],MATCH(Table11[[#This Row],[Site ID]],Table12[[#Data],[Site ID]],0),MATCH(Table11[[#Headers],[Area]],Table12[#Headers],0))</f>
        <v>4</v>
      </c>
      <c r="O370" s="209"/>
    </row>
    <row r="371" spans="2:15">
      <c r="B371" s="208" t="s">
        <v>109</v>
      </c>
      <c r="C371" s="208" t="s">
        <v>80</v>
      </c>
      <c r="D371" s="208" t="str">
        <f>Table11[[#This Row],[Site ID]]&amp;"-"&amp;Table11[[#This Row],[Site Name]]</f>
        <v>FOR-Fair Oak Road</v>
      </c>
      <c r="E371" s="220" t="s">
        <v>617</v>
      </c>
      <c r="F371" s="208" t="s">
        <v>448</v>
      </c>
      <c r="G371" s="215">
        <v>45112</v>
      </c>
      <c r="H371" s="215">
        <v>45140</v>
      </c>
      <c r="I371" s="216">
        <v>671.43333333323244</v>
      </c>
      <c r="J371" s="216">
        <v>16.496045772727495</v>
      </c>
      <c r="K371" s="216">
        <v>8.6096272300247882</v>
      </c>
      <c r="L371" s="216">
        <v>0.80500000000000005</v>
      </c>
      <c r="M371" s="208"/>
      <c r="N371" s="269">
        <f>INDEX(Table12[],MATCH(Table11[[#This Row],[Site ID]],Table12[[#Data],[Site ID]],0),MATCH(Table11[[#Headers],[Area]],Table12[#Headers],0))</f>
        <v>4</v>
      </c>
      <c r="O371" s="209"/>
    </row>
    <row r="372" spans="2:15">
      <c r="B372" s="209" t="s">
        <v>111</v>
      </c>
      <c r="C372" s="209" t="s">
        <v>49</v>
      </c>
      <c r="D372" s="209" t="str">
        <f>Table11[[#This Row],[Site ID]]&amp;"-"&amp;Table11[[#This Row],[Site Name]]</f>
        <v>BR-Bishopstoke Road</v>
      </c>
      <c r="E372" s="195">
        <v>2259292</v>
      </c>
      <c r="F372" s="209" t="s">
        <v>448</v>
      </c>
      <c r="G372" s="218">
        <v>45112</v>
      </c>
      <c r="H372" s="218">
        <v>45140</v>
      </c>
      <c r="I372" s="219">
        <v>671.45000000012806</v>
      </c>
      <c r="J372" s="219">
        <v>23.729126517234285</v>
      </c>
      <c r="K372" s="219">
        <v>12.38472156431852</v>
      </c>
      <c r="L372" s="219">
        <v>1.1579999999999999</v>
      </c>
      <c r="M372" s="209" t="s">
        <v>1361</v>
      </c>
      <c r="N372" s="270">
        <f>INDEX(Table12[],MATCH(Table11[[#This Row],[Site ID]],Table12[[#Data],[Site ID]],0),MATCH(Table11[[#Headers],[Area]],Table12[#Headers],0))</f>
        <v>5</v>
      </c>
      <c r="O372" s="209"/>
    </row>
    <row r="373" spans="2:15">
      <c r="B373" s="208" t="s">
        <v>113</v>
      </c>
      <c r="C373" s="208" t="s">
        <v>52</v>
      </c>
      <c r="D373" s="208" t="str">
        <f>Table11[[#This Row],[Site ID]]&amp;"-"&amp;Table11[[#This Row],[Site Name]]</f>
        <v>BR2-Bishopstoke Road 2</v>
      </c>
      <c r="E373" s="220" t="s">
        <v>618</v>
      </c>
      <c r="F373" s="208" t="s">
        <v>448</v>
      </c>
      <c r="G373" s="215">
        <v>45112</v>
      </c>
      <c r="H373" s="215">
        <v>45140</v>
      </c>
      <c r="I373" s="216">
        <v>671.53333333320916</v>
      </c>
      <c r="J373" s="216">
        <v>25.201384890305462</v>
      </c>
      <c r="K373" s="216">
        <v>13.153123637946484</v>
      </c>
      <c r="L373" s="216">
        <v>1.23</v>
      </c>
      <c r="M373" s="208"/>
      <c r="N373" s="269">
        <f>INDEX(Table12[],MATCH(Table11[[#This Row],[Site ID]],Table12[[#Data],[Site ID]],0),MATCH(Table11[[#Headers],[Area]],Table12[#Headers],0))</f>
        <v>5</v>
      </c>
      <c r="O373" s="209"/>
    </row>
    <row r="374" spans="2:15">
      <c r="B374" s="209" t="s">
        <v>115</v>
      </c>
      <c r="C374" s="209" t="s">
        <v>118</v>
      </c>
      <c r="D374" s="209" t="str">
        <f>Table11[[#This Row],[Site ID]]&amp;"-"&amp;Table11[[#This Row],[Site Name]]</f>
        <v>TWY-Twyford Road</v>
      </c>
      <c r="E374" s="195" t="s">
        <v>619</v>
      </c>
      <c r="F374" s="209" t="s">
        <v>448</v>
      </c>
      <c r="G374" s="218">
        <v>45112</v>
      </c>
      <c r="H374" s="218">
        <v>45140</v>
      </c>
      <c r="I374" s="219">
        <v>671.16666666656965</v>
      </c>
      <c r="J374" s="219">
        <v>20.27462279612908</v>
      </c>
      <c r="K374" s="219">
        <v>10.581744674388872</v>
      </c>
      <c r="L374" s="219">
        <v>0.98899999999999999</v>
      </c>
      <c r="M374" s="209"/>
      <c r="N374" s="270">
        <f>INDEX(Table12[],MATCH(Table11[[#This Row],[Site ID]],Table12[[#Data],[Site ID]],0),MATCH(Table11[[#Headers],[Area]],Table12[#Headers],0))</f>
        <v>5</v>
      </c>
      <c r="O374" s="209"/>
    </row>
    <row r="375" spans="2:15">
      <c r="B375" s="208" t="s">
        <v>117</v>
      </c>
      <c r="C375" s="208" t="s">
        <v>122</v>
      </c>
      <c r="D375" s="208" t="str">
        <f>Table11[[#This Row],[Site ID]]&amp;"-"&amp;Table11[[#This Row],[Site Name]]</f>
        <v>MS-Mill Street</v>
      </c>
      <c r="E375" s="220" t="s">
        <v>620</v>
      </c>
      <c r="F375" s="208" t="s">
        <v>448</v>
      </c>
      <c r="G375" s="215">
        <v>45112</v>
      </c>
      <c r="H375" s="215">
        <v>45140</v>
      </c>
      <c r="I375" s="216">
        <v>670.96666666679084</v>
      </c>
      <c r="J375" s="216">
        <v>20.465222316057616</v>
      </c>
      <c r="K375" s="216">
        <v>10.681222503161596</v>
      </c>
      <c r="L375" s="216">
        <v>0.998</v>
      </c>
      <c r="M375" s="208"/>
      <c r="N375" s="269">
        <f>INDEX(Table12[],MATCH(Table11[[#This Row],[Site ID]],Table12[[#Data],[Site ID]],0),MATCH(Table11[[#Headers],[Area]],Table12[#Headers],0))</f>
        <v>5</v>
      </c>
      <c r="O375" s="209"/>
    </row>
    <row r="376" spans="2:15">
      <c r="B376" s="208" t="s">
        <v>121</v>
      </c>
      <c r="C376" s="209" t="s">
        <v>72</v>
      </c>
      <c r="D376" s="209" t="str">
        <f>Table11[[#This Row],[Site ID]]&amp;"-"&amp;Table11[[#This Row],[Site Name]]</f>
        <v>CR4-Campbell Road 4</v>
      </c>
      <c r="E376" s="195" t="s">
        <v>621</v>
      </c>
      <c r="F376" s="209" t="s">
        <v>448</v>
      </c>
      <c r="G376" s="218">
        <v>45112</v>
      </c>
      <c r="H376" s="218">
        <v>45140</v>
      </c>
      <c r="I376" s="219">
        <v>670.93333333334886</v>
      </c>
      <c r="J376" s="219">
        <v>20.876384141493954</v>
      </c>
      <c r="K376" s="219">
        <v>10.895816357773462</v>
      </c>
      <c r="L376" s="219">
        <v>1.018</v>
      </c>
      <c r="M376" s="208"/>
      <c r="N376" s="269">
        <f>INDEX(Table12[],MATCH(Table11[[#This Row],[Site ID]],Table12[[#Data],[Site ID]],0),MATCH(Table11[[#Headers],[Area]],Table12[#Headers],0))</f>
        <v>5</v>
      </c>
      <c r="O376" s="209"/>
    </row>
    <row r="377" spans="2:15">
      <c r="B377" s="208" t="s">
        <v>129</v>
      </c>
      <c r="C377" s="208" t="s">
        <v>68</v>
      </c>
      <c r="D377" s="208" t="str">
        <f>Table11[[#This Row],[Site ID]]&amp;"-"&amp;Table11[[#This Row],[Site Name]]</f>
        <v>CR3-Campbell Road 3</v>
      </c>
      <c r="E377" s="220" t="s">
        <v>622</v>
      </c>
      <c r="F377" s="208" t="s">
        <v>448</v>
      </c>
      <c r="G377" s="215">
        <v>45112</v>
      </c>
      <c r="H377" s="215">
        <v>45140</v>
      </c>
      <c r="I377" s="216">
        <v>670.91666666662786</v>
      </c>
      <c r="J377" s="216">
        <v>10.992160973792712</v>
      </c>
      <c r="K377" s="216">
        <v>5.7370359988479711</v>
      </c>
      <c r="L377" s="216">
        <v>0.53600000000000003</v>
      </c>
      <c r="M377" s="208"/>
      <c r="N377" s="269">
        <f>INDEX(Table12[],MATCH(Table11[[#This Row],[Site ID]],Table12[[#Data],[Site ID]],0),MATCH(Table11[[#Headers],[Area]],Table12[#Headers],0))</f>
        <v>5</v>
      </c>
      <c r="O377" s="209"/>
    </row>
    <row r="378" spans="2:15">
      <c r="B378" s="208" t="s">
        <v>125</v>
      </c>
      <c r="C378" s="209" t="s">
        <v>64</v>
      </c>
      <c r="D378" s="209" t="str">
        <f>Table11[[#This Row],[Site ID]]&amp;"-"&amp;Table11[[#This Row],[Site Name]]</f>
        <v>CR-Campbell Road</v>
      </c>
      <c r="E378" s="195" t="s">
        <v>623</v>
      </c>
      <c r="F378" s="209" t="s">
        <v>448</v>
      </c>
      <c r="G378" s="218">
        <v>45112</v>
      </c>
      <c r="H378" s="218">
        <v>45140</v>
      </c>
      <c r="I378" s="219">
        <v>670.90000000008149</v>
      </c>
      <c r="J378" s="219">
        <v>42.062466835588872</v>
      </c>
      <c r="K378" s="219">
        <v>21.953270791017157</v>
      </c>
      <c r="L378" s="219">
        <v>2.0510000000000002</v>
      </c>
      <c r="M378" s="208" t="s">
        <v>1362</v>
      </c>
      <c r="N378" s="269">
        <f>INDEX(Table12[],MATCH(Table11[[#This Row],[Site ID]],Table12[[#Data],[Site ID]],0),MATCH(Table11[[#Headers],[Area]],Table12[#Headers],0))</f>
        <v>5</v>
      </c>
      <c r="O378" s="209"/>
    </row>
    <row r="379" spans="2:15">
      <c r="B379" s="208" t="s">
        <v>128</v>
      </c>
      <c r="C379" s="208" t="s">
        <v>135</v>
      </c>
      <c r="D379" s="208" t="str">
        <f>Table11[[#This Row],[Site ID]]&amp;"-"&amp;Table11[[#This Row],[Site Name]]</f>
        <v>SRAN(A)-Southampton Road Analyser (A)</v>
      </c>
      <c r="E379" s="220" t="s">
        <v>624</v>
      </c>
      <c r="F379" s="208" t="s">
        <v>448</v>
      </c>
      <c r="G379" s="215">
        <v>45112</v>
      </c>
      <c r="H379" s="215">
        <v>45140</v>
      </c>
      <c r="I379" s="216">
        <v>670.84999999991851</v>
      </c>
      <c r="J379" s="216">
        <v>28.611172393235943</v>
      </c>
      <c r="K379" s="216">
        <v>14.932762209413331</v>
      </c>
      <c r="L379" s="216">
        <v>1.395</v>
      </c>
      <c r="M379" s="209"/>
      <c r="N379" s="270">
        <f>INDEX(Table12[],MATCH(Table11[[#This Row],[Site ID]],Table12[[#Data],[Site ID]],0),MATCH(Table11[[#Headers],[Area]],Table12[#Headers],0))</f>
        <v>5</v>
      </c>
      <c r="O379" s="209"/>
    </row>
    <row r="380" spans="2:15">
      <c r="B380" s="209" t="s">
        <v>131</v>
      </c>
      <c r="C380" s="209" t="s">
        <v>138</v>
      </c>
      <c r="D380" s="209" t="str">
        <f>Table11[[#This Row],[Site ID]]&amp;"-"&amp;Table11[[#This Row],[Site Name]]</f>
        <v>SRAN(B)-Southampton Road Analyser (B)</v>
      </c>
      <c r="E380" s="195" t="s">
        <v>625</v>
      </c>
      <c r="F380" s="209" t="s">
        <v>448</v>
      </c>
      <c r="G380" s="218">
        <v>45112</v>
      </c>
      <c r="H380" s="218">
        <v>45140</v>
      </c>
      <c r="I380" s="219">
        <v>670.84999999991851</v>
      </c>
      <c r="J380" s="219">
        <v>28.93932920921571</v>
      </c>
      <c r="K380" s="219">
        <v>15.104034034037428</v>
      </c>
      <c r="L380" s="219">
        <v>1.411</v>
      </c>
      <c r="M380" s="209"/>
      <c r="N380" s="270">
        <f>INDEX(Table12[],MATCH(Table11[[#This Row],[Site ID]],Table12[[#Data],[Site ID]],0),MATCH(Table11[[#Headers],[Area]],Table12[#Headers],0))</f>
        <v>5</v>
      </c>
      <c r="O380" s="209"/>
    </row>
    <row r="381" spans="2:15">
      <c r="B381" s="208" t="s">
        <v>134</v>
      </c>
      <c r="C381" s="208" t="s">
        <v>141</v>
      </c>
      <c r="D381" s="208" t="str">
        <f>Table11[[#This Row],[Site ID]]&amp;"-"&amp;Table11[[#This Row],[Site Name]]</f>
        <v>SRAN(C)-Southampton Road Analyser (C)</v>
      </c>
      <c r="E381" s="220" t="s">
        <v>626</v>
      </c>
      <c r="F381" s="208" t="s">
        <v>448</v>
      </c>
      <c r="G381" s="215">
        <v>45112</v>
      </c>
      <c r="H381" s="215">
        <v>45140</v>
      </c>
      <c r="I381" s="216">
        <v>670.85000000009313</v>
      </c>
      <c r="J381" s="216">
        <v>29.123917418196744</v>
      </c>
      <c r="K381" s="216">
        <v>15.200374435384521</v>
      </c>
      <c r="L381" s="216">
        <v>1.42</v>
      </c>
      <c r="M381" s="208"/>
      <c r="N381" s="269">
        <f>INDEX(Table12[],MATCH(Table11[[#This Row],[Site ID]],Table12[[#Data],[Site ID]],0),MATCH(Table11[[#Headers],[Area]],Table12[#Headers],0))</f>
        <v>5</v>
      </c>
      <c r="O381" s="209"/>
    </row>
    <row r="382" spans="2:15">
      <c r="B382" s="209" t="s">
        <v>137</v>
      </c>
      <c r="C382" s="209" t="s">
        <v>56</v>
      </c>
      <c r="D382" s="209" t="str">
        <f>Table11[[#This Row],[Site ID]]&amp;"-"&amp;Table11[[#This Row],[Site Name]]</f>
        <v>CA-Chestnut Avenue</v>
      </c>
      <c r="E382" s="195" t="s">
        <v>627</v>
      </c>
      <c r="F382" s="209" t="s">
        <v>448</v>
      </c>
      <c r="G382" s="218">
        <v>45112</v>
      </c>
      <c r="H382" s="218">
        <v>45140</v>
      </c>
      <c r="I382" s="219">
        <v>670.74999999994179</v>
      </c>
      <c r="J382" s="219">
        <v>17.661571375327661</v>
      </c>
      <c r="K382" s="219">
        <v>9.2179391311731003</v>
      </c>
      <c r="L382" s="219">
        <v>0.86099999999999999</v>
      </c>
      <c r="M382" s="209"/>
      <c r="N382" s="270">
        <f>INDEX(Table12[],MATCH(Table11[[#This Row],[Site ID]],Table12[[#Data],[Site ID]],0),MATCH(Table11[[#Headers],[Area]],Table12[#Headers],0))</f>
        <v>5</v>
      </c>
      <c r="O382" s="209"/>
    </row>
    <row r="383" spans="2:15">
      <c r="B383" s="208" t="s">
        <v>148</v>
      </c>
      <c r="C383" s="208" t="s">
        <v>149</v>
      </c>
      <c r="D383" s="208" t="str">
        <f>Table11[[#This Row],[Site ID]]&amp;"-"&amp;Table11[[#This Row],[Site Name]]</f>
        <v>SR1-Southampton Road 1</v>
      </c>
      <c r="E383" s="220" t="s">
        <v>628</v>
      </c>
      <c r="F383" s="208" t="s">
        <v>448</v>
      </c>
      <c r="G383" s="215">
        <v>45112</v>
      </c>
      <c r="H383" s="215">
        <v>45140</v>
      </c>
      <c r="I383" s="216">
        <v>670.69999999995343</v>
      </c>
      <c r="J383" s="216">
        <v>38.443963023709244</v>
      </c>
      <c r="K383" s="216">
        <v>20.064698864148877</v>
      </c>
      <c r="L383" s="216">
        <v>1.8740000000000001</v>
      </c>
      <c r="M383" s="208"/>
      <c r="N383" s="269">
        <f>INDEX(Table12[],MATCH(Table11[[#This Row],[Site ID]],Table12[[#Data],[Site ID]],0),MATCH(Table11[[#Headers],[Area]],Table12[#Headers],0))</f>
        <v>5</v>
      </c>
      <c r="O383" s="209"/>
    </row>
    <row r="384" spans="2:15">
      <c r="B384" s="209" t="s">
        <v>140</v>
      </c>
      <c r="C384" s="209" t="s">
        <v>152</v>
      </c>
      <c r="D384" s="209" t="str">
        <f>Table11[[#This Row],[Site ID]]&amp;"-"&amp;Table11[[#This Row],[Site Name]]</f>
        <v>SR2-Southampton Road 2</v>
      </c>
      <c r="E384" s="195" t="s">
        <v>629</v>
      </c>
      <c r="F384" s="209" t="s">
        <v>448</v>
      </c>
      <c r="G384" s="218">
        <v>45112</v>
      </c>
      <c r="H384" s="218">
        <v>45140</v>
      </c>
      <c r="I384" s="219">
        <v>670.76666666666279</v>
      </c>
      <c r="J384" s="219">
        <v>31.547992844009524</v>
      </c>
      <c r="K384" s="219">
        <v>16.465549501048812</v>
      </c>
      <c r="L384" s="219">
        <v>1.538</v>
      </c>
      <c r="M384" s="209"/>
      <c r="N384" s="270">
        <f>INDEX(Table12[],MATCH(Table11[[#This Row],[Site ID]],Table12[[#Data],[Site ID]],0),MATCH(Table11[[#Headers],[Area]],Table12[#Headers],0))</f>
        <v>5</v>
      </c>
      <c r="O384" s="209"/>
    </row>
    <row r="385" spans="2:15">
      <c r="B385" s="208" t="s">
        <v>144</v>
      </c>
      <c r="C385" s="208" t="s">
        <v>156</v>
      </c>
      <c r="D385" s="208" t="str">
        <f>Table11[[#This Row],[Site ID]]&amp;"-"&amp;Table11[[#This Row],[Site Name]]</f>
        <v>TP(A)-The Point (A)</v>
      </c>
      <c r="E385" s="220" t="s">
        <v>630</v>
      </c>
      <c r="F385" s="208" t="s">
        <v>448</v>
      </c>
      <c r="G385" s="215">
        <v>45112</v>
      </c>
      <c r="H385" s="215">
        <v>45140</v>
      </c>
      <c r="I385" s="216">
        <v>670.83333333337214</v>
      </c>
      <c r="J385" s="216">
        <v>15.157119503104713</v>
      </c>
      <c r="K385" s="216">
        <v>7.9108139369022519</v>
      </c>
      <c r="L385" s="216">
        <v>0.73899999999999999</v>
      </c>
      <c r="M385" s="208"/>
      <c r="N385" s="269">
        <f>INDEX(Table12[],MATCH(Table11[[#This Row],[Site ID]],Table12[[#Data],[Site ID]],0),MATCH(Table11[[#Headers],[Area]],Table12[#Headers],0))</f>
        <v>6</v>
      </c>
      <c r="O385" s="209"/>
    </row>
    <row r="386" spans="2:15">
      <c r="B386" s="209" t="s">
        <v>147</v>
      </c>
      <c r="C386" s="209" t="s">
        <v>159</v>
      </c>
      <c r="D386" s="209" t="str">
        <f>Table11[[#This Row],[Site ID]]&amp;"-"&amp;Table11[[#This Row],[Site Name]]</f>
        <v>TP(B)-The Point (B)</v>
      </c>
      <c r="E386" s="195" t="s">
        <v>631</v>
      </c>
      <c r="F386" s="209" t="s">
        <v>448</v>
      </c>
      <c r="G386" s="218">
        <v>45112</v>
      </c>
      <c r="H386" s="218">
        <v>45140</v>
      </c>
      <c r="I386" s="219">
        <v>670.83333333337214</v>
      </c>
      <c r="J386" s="219">
        <v>16.018552546582924</v>
      </c>
      <c r="K386" s="219">
        <v>8.3604136464420282</v>
      </c>
      <c r="L386" s="219">
        <v>0.78100000000000003</v>
      </c>
      <c r="M386" s="209"/>
      <c r="N386" s="270">
        <f>INDEX(Table12[],MATCH(Table11[[#This Row],[Site ID]],Table12[[#Data],[Site ID]],0),MATCH(Table11[[#Headers],[Area]],Table12[#Headers],0))</f>
        <v>6</v>
      </c>
      <c r="O386" s="209"/>
    </row>
    <row r="387" spans="2:15">
      <c r="B387" s="208" t="s">
        <v>151</v>
      </c>
      <c r="C387" s="208" t="s">
        <v>162</v>
      </c>
      <c r="D387" s="208" t="str">
        <f>Table11[[#This Row],[Site ID]]&amp;"-"&amp;Table11[[#This Row],[Site Name]]</f>
        <v>TP(C)-The Point (C)</v>
      </c>
      <c r="E387" s="220" t="s">
        <v>632</v>
      </c>
      <c r="F387" s="208" t="s">
        <v>448</v>
      </c>
      <c r="G387" s="215">
        <v>45112</v>
      </c>
      <c r="H387" s="215">
        <v>45140</v>
      </c>
      <c r="I387" s="216">
        <v>670.83333333337214</v>
      </c>
      <c r="J387" s="216">
        <v>15.731408198756855</v>
      </c>
      <c r="K387" s="216">
        <v>8.2105470765954358</v>
      </c>
      <c r="L387" s="216">
        <v>0.76700000000000002</v>
      </c>
      <c r="M387" s="208"/>
      <c r="N387" s="269">
        <f>INDEX(Table12[],MATCH(Table11[[#This Row],[Site ID]],Table12[[#Data],[Site ID]],0),MATCH(Table11[[#Headers],[Area]],Table12[#Headers],0))</f>
        <v>6</v>
      </c>
      <c r="O387" s="209"/>
    </row>
    <row r="388" spans="2:15">
      <c r="B388" s="209" t="s">
        <v>155</v>
      </c>
      <c r="C388" s="209" t="s">
        <v>124</v>
      </c>
      <c r="D388" s="209" t="str">
        <f>Table11[[#This Row],[Site ID]]&amp;"-"&amp;Table11[[#This Row],[Site Name]]</f>
        <v>LRPR-leigh road/pluto Road</v>
      </c>
      <c r="E388" s="195" t="s">
        <v>633</v>
      </c>
      <c r="F388" s="209" t="s">
        <v>448</v>
      </c>
      <c r="G388" s="218">
        <v>45112</v>
      </c>
      <c r="H388" s="218">
        <v>45140</v>
      </c>
      <c r="I388" s="219">
        <v>670.84999999991851</v>
      </c>
      <c r="J388" s="219">
        <v>17.535879853918804</v>
      </c>
      <c r="K388" s="219">
        <v>9.152338128350106</v>
      </c>
      <c r="L388" s="219">
        <v>0.85499999999999998</v>
      </c>
      <c r="M388" s="209"/>
      <c r="N388" s="270">
        <f>INDEX(Table12[],MATCH(Table11[[#This Row],[Site ID]],Table12[[#Data],[Site ID]],0),MATCH(Table11[[#Headers],[Area]],Table12[#Headers],0))</f>
        <v>6</v>
      </c>
      <c r="O388" s="209"/>
    </row>
    <row r="389" spans="2:15">
      <c r="B389" s="208" t="s">
        <v>158</v>
      </c>
      <c r="C389" s="208" t="s">
        <v>143</v>
      </c>
      <c r="D389" s="208" t="str">
        <f>Table11[[#This Row],[Site ID]]&amp;"-"&amp;Table11[[#This Row],[Site Name]]</f>
        <v>OX-Oxburgh Close</v>
      </c>
      <c r="E389" s="220" t="s">
        <v>634</v>
      </c>
      <c r="F389" s="208" t="s">
        <v>448</v>
      </c>
      <c r="G389" s="215">
        <v>45112</v>
      </c>
      <c r="H389" s="215">
        <v>45140</v>
      </c>
      <c r="I389" s="216">
        <v>670.90000000008149</v>
      </c>
      <c r="J389" s="216">
        <v>11.812764942612963</v>
      </c>
      <c r="K389" s="216">
        <v>6.1653261704660558</v>
      </c>
      <c r="L389" s="216">
        <v>0.57599999999999996</v>
      </c>
      <c r="M389" s="208"/>
      <c r="N389" s="269">
        <f>INDEX(Table12[],MATCH(Table11[[#This Row],[Site ID]],Table12[[#Data],[Site ID]],0),MATCH(Table11[[#Headers],[Area]],Table12[#Headers],0))</f>
        <v>6</v>
      </c>
      <c r="O389" s="209"/>
    </row>
    <row r="390" spans="2:15">
      <c r="B390" s="209" t="s">
        <v>161</v>
      </c>
      <c r="C390" s="209" t="s">
        <v>95</v>
      </c>
      <c r="D390" s="209" t="str">
        <f>Table11[[#This Row],[Site ID]]&amp;"-"&amp;Table11[[#This Row],[Site Name]]</f>
        <v>HG-Hadleigh Gardens</v>
      </c>
      <c r="E390" s="195" t="s">
        <v>635</v>
      </c>
      <c r="F390" s="209" t="s">
        <v>448</v>
      </c>
      <c r="G390" s="218">
        <v>45112</v>
      </c>
      <c r="H390" s="218">
        <v>45140</v>
      </c>
      <c r="I390" s="219">
        <v>670.8666666666395</v>
      </c>
      <c r="J390" s="219">
        <v>11.300619596542246</v>
      </c>
      <c r="K390" s="219">
        <v>5.8980269293017988</v>
      </c>
      <c r="L390" s="219">
        <v>0.55100000000000005</v>
      </c>
      <c r="M390" s="209"/>
      <c r="N390" s="270">
        <f>INDEX(Table12[],MATCH(Table11[[#This Row],[Site ID]],Table12[[#Data],[Site ID]],0),MATCH(Table11[[#Headers],[Area]],Table12[#Headers],0))</f>
        <v>6</v>
      </c>
      <c r="O390" s="209"/>
    </row>
    <row r="391" spans="2:15">
      <c r="B391" s="208" t="s">
        <v>164</v>
      </c>
      <c r="C391" s="208" t="s">
        <v>175</v>
      </c>
      <c r="D391" s="208" t="str">
        <f>Table11[[#This Row],[Site ID]]&amp;"-"&amp;Table11[[#This Row],[Site Name]]</f>
        <v>WA-Woodside Avenue</v>
      </c>
      <c r="E391" s="220" t="s">
        <v>636</v>
      </c>
      <c r="F391" s="208" t="s">
        <v>448</v>
      </c>
      <c r="G391" s="215">
        <v>45112</v>
      </c>
      <c r="H391" s="215">
        <v>45140</v>
      </c>
      <c r="I391" s="216">
        <v>670.71666666667443</v>
      </c>
      <c r="J391" s="216">
        <v>26.688555525184192</v>
      </c>
      <c r="K391" s="216">
        <v>13.929308729219308</v>
      </c>
      <c r="L391" s="216">
        <v>1.3009999999999999</v>
      </c>
      <c r="M391" s="208"/>
      <c r="N391" s="269">
        <f>INDEX(Table12[],MATCH(Table11[[#This Row],[Site ID]],Table12[[#Data],[Site ID]],0),MATCH(Table11[[#Headers],[Area]],Table12[#Headers],0))</f>
        <v>6</v>
      </c>
      <c r="O391" s="209"/>
    </row>
    <row r="392" spans="2:15">
      <c r="B392" s="209" t="s">
        <v>168</v>
      </c>
      <c r="C392" s="209" t="s">
        <v>42</v>
      </c>
      <c r="D392" s="209" t="str">
        <f>Table11[[#This Row],[Site ID]]&amp;"-"&amp;Table11[[#This Row],[Site Name]]</f>
        <v>BEL-Belmont Road</v>
      </c>
      <c r="E392" s="195" t="s">
        <v>637</v>
      </c>
      <c r="F392" s="209" t="s">
        <v>448</v>
      </c>
      <c r="G392" s="218">
        <v>45112</v>
      </c>
      <c r="H392" s="218">
        <v>45140</v>
      </c>
      <c r="I392" s="219">
        <v>670.66666666668607</v>
      </c>
      <c r="J392" s="219">
        <v>14.237692842941932</v>
      </c>
      <c r="K392" s="219">
        <v>7.4309461601993387</v>
      </c>
      <c r="L392" s="219">
        <v>0.69399999999999995</v>
      </c>
      <c r="M392" s="209"/>
      <c r="N392" s="270">
        <f>INDEX(Table12[],MATCH(Table11[[#This Row],[Site ID]],Table12[[#Data],[Site ID]],0),MATCH(Table11[[#Headers],[Area]],Table12[#Headers],0))</f>
        <v>6</v>
      </c>
      <c r="O392" s="209"/>
    </row>
    <row r="393" spans="2:15">
      <c r="B393" s="208" t="s">
        <v>171</v>
      </c>
      <c r="C393" s="208" t="s">
        <v>120</v>
      </c>
      <c r="D393" s="208" t="str">
        <f>Table11[[#This Row],[Site ID]]&amp;"-"&amp;Table11[[#This Row],[Site Name]]</f>
        <v>LR13-Leigh Road/J13</v>
      </c>
      <c r="E393" s="220" t="s">
        <v>638</v>
      </c>
      <c r="F393" s="208" t="s">
        <v>448</v>
      </c>
      <c r="G393" s="215">
        <v>45112</v>
      </c>
      <c r="H393" s="215">
        <v>45140</v>
      </c>
      <c r="I393" s="216">
        <v>670.64999999996508</v>
      </c>
      <c r="J393" s="216">
        <v>29.707048385895828</v>
      </c>
      <c r="K393" s="216">
        <v>15.504722539611601</v>
      </c>
      <c r="L393" s="216">
        <v>1.448</v>
      </c>
      <c r="M393" s="208"/>
      <c r="N393" s="269">
        <f>INDEX(Table12[],MATCH(Table11[[#This Row],[Site ID]],Table12[[#Data],[Site ID]],0),MATCH(Table11[[#Headers],[Area]],Table12[#Headers],0))</f>
        <v>6</v>
      </c>
      <c r="O393" s="209"/>
    </row>
    <row r="394" spans="2:15">
      <c r="B394" s="209" t="s">
        <v>174</v>
      </c>
      <c r="C394" s="209" t="s">
        <v>167</v>
      </c>
      <c r="D394" s="209" t="str">
        <f>Table11[[#This Row],[Site ID]]&amp;"-"&amp;Table11[[#This Row],[Site Name]]</f>
        <v>SC(A)-Steele Close (A)</v>
      </c>
      <c r="E394" s="195" t="s">
        <v>639</v>
      </c>
      <c r="F394" s="209" t="s">
        <v>448</v>
      </c>
      <c r="G394" s="218">
        <v>45112</v>
      </c>
      <c r="H394" s="218">
        <v>45140</v>
      </c>
      <c r="I394" s="219">
        <v>670.66666666668607</v>
      </c>
      <c r="J394" s="219">
        <v>13.560684393637779</v>
      </c>
      <c r="K394" s="219">
        <v>7.0776014580572957</v>
      </c>
      <c r="L394" s="219">
        <v>0.66100000000000003</v>
      </c>
      <c r="M394" s="209"/>
      <c r="N394" s="270">
        <f>INDEX(Table12[],MATCH(Table11[[#This Row],[Site ID]],Table12[[#Data],[Site ID]],0),MATCH(Table11[[#Headers],[Area]],Table12[#Headers],0))</f>
        <v>6</v>
      </c>
      <c r="O394" s="209"/>
    </row>
    <row r="395" spans="2:15">
      <c r="B395" s="208" t="s">
        <v>177</v>
      </c>
      <c r="C395" s="208" t="s">
        <v>170</v>
      </c>
      <c r="D395" s="208" t="str">
        <f>Table11[[#This Row],[Site ID]]&amp;"-"&amp;Table11[[#This Row],[Site Name]]</f>
        <v>SC(B)-Steele Close (B)</v>
      </c>
      <c r="E395" s="220" t="s">
        <v>640</v>
      </c>
      <c r="F395" s="208" t="s">
        <v>448</v>
      </c>
      <c r="G395" s="215">
        <v>45112</v>
      </c>
      <c r="H395" s="215">
        <v>45140</v>
      </c>
      <c r="I395" s="216">
        <v>670.66666666668607</v>
      </c>
      <c r="J395" s="216">
        <v>13.232437872763038</v>
      </c>
      <c r="K395" s="216">
        <v>6.9062828145944879</v>
      </c>
      <c r="L395" s="216">
        <v>0.64500000000000002</v>
      </c>
      <c r="M395" s="208"/>
      <c r="N395" s="269">
        <f>INDEX(Table12[],MATCH(Table11[[#This Row],[Site ID]],Table12[[#Data],[Site ID]],0),MATCH(Table11[[#Headers],[Area]],Table12[#Headers],0))</f>
        <v>6</v>
      </c>
      <c r="O395" s="209"/>
    </row>
    <row r="396" spans="2:15">
      <c r="B396" s="209" t="s">
        <v>179</v>
      </c>
      <c r="C396" s="209" t="s">
        <v>173</v>
      </c>
      <c r="D396" s="209" t="str">
        <f>Table11[[#This Row],[Site ID]]&amp;"-"&amp;Table11[[#This Row],[Site Name]]</f>
        <v>SC(C)-Steele Close (C)</v>
      </c>
      <c r="E396" s="195" t="s">
        <v>641</v>
      </c>
      <c r="F396" s="209" t="s">
        <v>448</v>
      </c>
      <c r="G396" s="218">
        <v>45112</v>
      </c>
      <c r="H396" s="218">
        <v>45140</v>
      </c>
      <c r="I396" s="219">
        <v>670.66666666668607</v>
      </c>
      <c r="J396" s="219">
        <v>13.088830019880337</v>
      </c>
      <c r="K396" s="219">
        <v>6.8313309080795079</v>
      </c>
      <c r="L396" s="219">
        <v>0.63800000000000001</v>
      </c>
      <c r="M396" s="209"/>
      <c r="N396" s="270">
        <f>INDEX(Table12[],MATCH(Table11[[#This Row],[Site ID]],Table12[[#Data],[Site ID]],0),MATCH(Table11[[#Headers],[Area]],Table12[#Headers],0))</f>
        <v>6</v>
      </c>
      <c r="O396" s="209"/>
    </row>
    <row r="397" spans="2:15">
      <c r="B397" s="208" t="s">
        <v>182</v>
      </c>
      <c r="C397" s="208" t="s">
        <v>127</v>
      </c>
      <c r="D397" s="208" t="str">
        <f>Table11[[#This Row],[Site ID]]&amp;"-"&amp;Table11[[#This Row],[Site Name]]</f>
        <v>MC-Medina Close</v>
      </c>
      <c r="E397" s="220" t="s">
        <v>642</v>
      </c>
      <c r="F397" s="208" t="s">
        <v>448</v>
      </c>
      <c r="G397" s="215">
        <v>45112</v>
      </c>
      <c r="H397" s="215">
        <v>45140</v>
      </c>
      <c r="I397" s="216">
        <v>670.54999999998836</v>
      </c>
      <c r="J397" s="216">
        <v>13.419410931325265</v>
      </c>
      <c r="K397" s="216">
        <v>7.0038679182282175</v>
      </c>
      <c r="L397" s="216">
        <v>0.65400000000000003</v>
      </c>
      <c r="M397" s="208"/>
      <c r="N397" s="269">
        <f>INDEX(Table12[],MATCH(Table11[[#This Row],[Site ID]],Table12[[#Data],[Site ID]],0),MATCH(Table11[[#Headers],[Area]],Table12[#Headers],0))</f>
        <v>6</v>
      </c>
      <c r="O397" s="209"/>
    </row>
    <row r="398" spans="2:15">
      <c r="B398" s="209" t="s">
        <v>184</v>
      </c>
      <c r="C398" s="209" t="s">
        <v>154</v>
      </c>
      <c r="D398" s="209" t="str">
        <f>Table11[[#This Row],[Site ID]]&amp;"-"&amp;Table11[[#This Row],[Site Name]]</f>
        <v>PC(A)-Porteous Crescent (A)</v>
      </c>
      <c r="E398" s="195" t="s">
        <v>643</v>
      </c>
      <c r="F398" s="209" t="s">
        <v>448</v>
      </c>
      <c r="G398" s="218">
        <v>45112</v>
      </c>
      <c r="H398" s="218">
        <v>45140</v>
      </c>
      <c r="I398" s="219">
        <v>670.56666666670935</v>
      </c>
      <c r="J398" s="219">
        <v>13.090781925733621</v>
      </c>
      <c r="K398" s="219">
        <v>6.8323496480864412</v>
      </c>
      <c r="L398" s="219">
        <v>0.63800000000000001</v>
      </c>
      <c r="M398" s="209"/>
      <c r="N398" s="270">
        <f>INDEX(Table12[],MATCH(Table11[[#This Row],[Site ID]],Table12[[#Data],[Site ID]],0),MATCH(Table11[[#Headers],[Area]],Table12[#Headers],0))</f>
        <v>6</v>
      </c>
      <c r="O398" s="209"/>
    </row>
    <row r="399" spans="2:15">
      <c r="B399" s="208" t="s">
        <v>186</v>
      </c>
      <c r="C399" s="208" t="s">
        <v>133</v>
      </c>
      <c r="D399" s="208" t="str">
        <f>Table11[[#This Row],[Site ID]]&amp;"-"&amp;Table11[[#This Row],[Site Name]]</f>
        <v>NH-Nuffield Hospital</v>
      </c>
      <c r="E399" s="220" t="s">
        <v>644</v>
      </c>
      <c r="F399" s="208" t="s">
        <v>448</v>
      </c>
      <c r="G399" s="215">
        <v>45112</v>
      </c>
      <c r="H399" s="215">
        <v>45140</v>
      </c>
      <c r="I399" s="216">
        <v>670.54999999998836</v>
      </c>
      <c r="J399" s="216">
        <v>10.895576765342073</v>
      </c>
      <c r="K399" s="216">
        <v>5.686626704249516</v>
      </c>
      <c r="L399" s="216">
        <v>0.53100000000000003</v>
      </c>
      <c r="M399" s="208"/>
      <c r="N399" s="269">
        <f>INDEX(Table12[],MATCH(Table11[[#This Row],[Site ID]],Table12[[#Data],[Site ID]],0),MATCH(Table11[[#Headers],[Area]],Table12[#Headers],0))</f>
        <v>7</v>
      </c>
      <c r="O399" s="209"/>
    </row>
    <row r="400" spans="2:15">
      <c r="B400" s="209" t="s">
        <v>189</v>
      </c>
      <c r="C400" s="209" t="s">
        <v>30</v>
      </c>
      <c r="D400" s="209" t="str">
        <f>Table11[[#This Row],[Site ID]]&amp;"-"&amp;Table11[[#This Row],[Site Name]]</f>
        <v>AR-Ashdown Road</v>
      </c>
      <c r="E400" s="195" t="s">
        <v>645</v>
      </c>
      <c r="F400" s="209" t="s">
        <v>448</v>
      </c>
      <c r="G400" s="218">
        <v>45112</v>
      </c>
      <c r="H400" s="218">
        <v>45140</v>
      </c>
      <c r="I400" s="219">
        <v>670.56666666670935</v>
      </c>
      <c r="J400" s="219">
        <v>4.7808028035986423</v>
      </c>
      <c r="K400" s="219">
        <v>2.4951997931099386</v>
      </c>
      <c r="L400" s="219">
        <v>0.23300000000000001</v>
      </c>
      <c r="M400" s="209"/>
      <c r="N400" s="270">
        <f>INDEX(Table12[],MATCH(Table11[[#This Row],[Site ID]],Table12[[#Data],[Site ID]],0),MATCH(Table11[[#Headers],[Area]],Table12[#Headers],0))</f>
        <v>7</v>
      </c>
      <c r="O400" s="209"/>
    </row>
    <row r="401" spans="2:15">
      <c r="B401" s="208" t="s">
        <v>191</v>
      </c>
      <c r="C401" s="208" t="s">
        <v>60</v>
      </c>
      <c r="D401" s="208" t="str">
        <f>Table11[[#This Row],[Site ID]]&amp;"-"&amp;Table11[[#This Row],[Site Name]]</f>
        <v>CC-Chestnut Close</v>
      </c>
      <c r="E401" s="220" t="s">
        <v>646</v>
      </c>
      <c r="F401" s="208" t="s">
        <v>448</v>
      </c>
      <c r="G401" s="215">
        <v>45112</v>
      </c>
      <c r="H401" s="215">
        <v>45140</v>
      </c>
      <c r="I401" s="216">
        <v>670.59999999997672</v>
      </c>
      <c r="J401" s="216">
        <v>24.087482851178883</v>
      </c>
      <c r="K401" s="216">
        <v>12.571755141533865</v>
      </c>
      <c r="L401" s="216">
        <v>1.1739999999999999</v>
      </c>
      <c r="M401" s="208"/>
      <c r="N401" s="269">
        <f>INDEX(Table12[],MATCH(Table11[[#This Row],[Site ID]],Table12[[#Data],[Site ID]],0),MATCH(Table11[[#Headers],[Area]],Table12[#Headers],0))</f>
        <v>8</v>
      </c>
      <c r="O401" s="209"/>
    </row>
    <row r="402" spans="2:15">
      <c r="B402" s="209" t="s">
        <v>193</v>
      </c>
      <c r="C402" s="209" t="s">
        <v>188</v>
      </c>
      <c r="D402" s="209" t="str">
        <f>Table11[[#This Row],[Site ID]]&amp;"-"&amp;Table11[[#This Row],[Site Name]]</f>
        <v>SSQ-Sparrow Square</v>
      </c>
      <c r="E402" s="195" t="s">
        <v>647</v>
      </c>
      <c r="F402" s="209" t="s">
        <v>448</v>
      </c>
      <c r="G402" s="218">
        <v>45112</v>
      </c>
      <c r="H402" s="218">
        <v>45140</v>
      </c>
      <c r="I402" s="219">
        <v>670.56666666653473</v>
      </c>
      <c r="J402" s="219">
        <v>19.348914351050183</v>
      </c>
      <c r="K402" s="219">
        <v>10.098598304305941</v>
      </c>
      <c r="L402" s="219">
        <v>0.94299999999999995</v>
      </c>
      <c r="M402" s="209"/>
      <c r="N402" s="270">
        <f>INDEX(Table12[],MATCH(Table11[[#This Row],[Site ID]],Table12[[#Data],[Site ID]],0),MATCH(Table11[[#Headers],[Area]],Table12[#Headers],0))</f>
        <v>8</v>
      </c>
      <c r="O402" s="209"/>
    </row>
    <row r="403" spans="2:15">
      <c r="B403" s="208" t="s">
        <v>195</v>
      </c>
      <c r="C403" s="208" t="s">
        <v>76</v>
      </c>
      <c r="D403" s="208" t="str">
        <f>Table11[[#This Row],[Site ID]]&amp;"-"&amp;Table11[[#This Row],[Site Name]]</f>
        <v>DD (A)-Dove Dale</v>
      </c>
      <c r="E403" s="220" t="s">
        <v>648</v>
      </c>
      <c r="F403" s="208" t="s">
        <v>448</v>
      </c>
      <c r="G403" s="215">
        <v>45112</v>
      </c>
      <c r="H403" s="215">
        <v>45140</v>
      </c>
      <c r="I403" s="216">
        <v>670.56666666670935</v>
      </c>
      <c r="J403" s="216">
        <v>10.731158224386652</v>
      </c>
      <c r="K403" s="216">
        <v>5.6008132695128667</v>
      </c>
      <c r="L403" s="216">
        <v>0.52300000000000002</v>
      </c>
      <c r="M403" s="208"/>
      <c r="N403" s="269">
        <f>INDEX(Table12[],MATCH(Table11[[#This Row],[Site ID]],Table12[[#Data],[Site ID]],0),MATCH(Table11[[#Headers],[Area]],Table12[#Headers],0))</f>
        <v>8</v>
      </c>
      <c r="O403" s="209"/>
    </row>
    <row r="404" spans="2:15">
      <c r="B404" s="209" t="s">
        <v>197</v>
      </c>
      <c r="C404" s="209" t="s">
        <v>146</v>
      </c>
      <c r="D404" s="209" t="str">
        <f>Table11[[#This Row],[Site ID]]&amp;"-"&amp;Table11[[#This Row],[Site Name]]</f>
        <v>PA-Passfield Avenue</v>
      </c>
      <c r="E404" s="195" t="s">
        <v>649</v>
      </c>
      <c r="F404" s="209" t="s">
        <v>448</v>
      </c>
      <c r="G404" s="218">
        <v>45112</v>
      </c>
      <c r="H404" s="218">
        <v>45140</v>
      </c>
      <c r="I404" s="219">
        <v>670.53333333326736</v>
      </c>
      <c r="J404" s="219">
        <v>15.88208291907096</v>
      </c>
      <c r="K404" s="219">
        <v>8.2891873272812955</v>
      </c>
      <c r="L404" s="219">
        <v>0.77400000000000002</v>
      </c>
      <c r="M404" s="209"/>
      <c r="N404" s="270">
        <f>INDEX(Table12[],MATCH(Table11[[#This Row],[Site ID]],Table12[[#Data],[Site ID]],0),MATCH(Table11[[#Headers],[Area]],Table12[#Headers],0))</f>
        <v>8</v>
      </c>
      <c r="O404" s="209"/>
    </row>
    <row r="405" spans="2:15">
      <c r="B405" s="208" t="s">
        <v>12</v>
      </c>
      <c r="C405" s="208" t="s">
        <v>13</v>
      </c>
      <c r="D405" s="208" t="str">
        <f>Table11[[#This Row],[Site ID]]&amp;"-"&amp;Table11[[#This Row],[Site Name]]</f>
        <v>HSB-High Street Botley</v>
      </c>
      <c r="E405" s="220" t="s">
        <v>650</v>
      </c>
      <c r="F405" s="208" t="s">
        <v>449</v>
      </c>
      <c r="G405" s="215">
        <v>45140</v>
      </c>
      <c r="H405" s="215">
        <v>45175</v>
      </c>
      <c r="I405" s="216">
        <v>840.06666666670935</v>
      </c>
      <c r="J405" s="216">
        <v>29.366582414092626</v>
      </c>
      <c r="K405" s="216">
        <v>15.327026312156903</v>
      </c>
      <c r="L405" s="216">
        <v>1.7929999999999999</v>
      </c>
      <c r="M405" s="208"/>
      <c r="N405" s="269">
        <f>INDEX(Table12[],MATCH(Table11[[#This Row],[Site ID]],Table12[[#Data],[Site ID]],0),MATCH(Table11[[#Headers],[Area]],Table12[#Headers],0))</f>
        <v>1</v>
      </c>
      <c r="O405" s="209"/>
    </row>
    <row r="406" spans="2:15">
      <c r="B406" s="209" t="s">
        <v>23</v>
      </c>
      <c r="C406" s="209" t="s">
        <v>24</v>
      </c>
      <c r="D406" s="209" t="str">
        <f>Table11[[#This Row],[Site ID]]&amp;"-"&amp;Table11[[#This Row],[Site Name]]</f>
        <v>HSB2A-High Street Botley 2 (A)</v>
      </c>
      <c r="E406" s="195" t="s">
        <v>651</v>
      </c>
      <c r="F406" s="209" t="s">
        <v>449</v>
      </c>
      <c r="G406" s="218">
        <v>45140</v>
      </c>
      <c r="H406" s="218">
        <v>45175</v>
      </c>
      <c r="I406" s="219">
        <v>840.08333333343035</v>
      </c>
      <c r="J406" s="219">
        <v>25.042171609956437</v>
      </c>
      <c r="K406" s="219">
        <v>13.070026936302943</v>
      </c>
      <c r="L406" s="219">
        <v>1.5289999999999999</v>
      </c>
      <c r="M406" s="209"/>
      <c r="N406" s="270">
        <f>INDEX(Table12[],MATCH(Table11[[#This Row],[Site ID]],Table12[[#Data],[Site ID]],0),MATCH(Table11[[#Headers],[Area]],Table12[#Headers],0))</f>
        <v>1</v>
      </c>
      <c r="O406" s="209"/>
    </row>
    <row r="407" spans="2:15">
      <c r="B407" s="208" t="s">
        <v>27</v>
      </c>
      <c r="C407" s="208" t="s">
        <v>28</v>
      </c>
      <c r="D407" s="208" t="str">
        <f>Table11[[#This Row],[Site ID]]&amp;"-"&amp;Table11[[#This Row],[Site Name]]</f>
        <v>KCA-Kings Copse Avenue</v>
      </c>
      <c r="E407" s="220" t="s">
        <v>652</v>
      </c>
      <c r="F407" s="208" t="s">
        <v>449</v>
      </c>
      <c r="G407" s="215">
        <v>45140</v>
      </c>
      <c r="H407" s="215">
        <v>45175</v>
      </c>
      <c r="I407" s="216">
        <v>840.08333333325572</v>
      </c>
      <c r="J407" s="216">
        <v>23.535382997720657</v>
      </c>
      <c r="K407" s="216">
        <v>12.283602817181972</v>
      </c>
      <c r="L407" s="216">
        <v>1.4370000000000001</v>
      </c>
      <c r="M407" s="208"/>
      <c r="N407" s="269">
        <f>INDEX(Table12[],MATCH(Table11[[#This Row],[Site ID]],Table12[[#Data],[Site ID]],0),MATCH(Table11[[#Headers],[Area]],Table12[#Headers],0))</f>
        <v>1</v>
      </c>
      <c r="O407" s="209"/>
    </row>
    <row r="408" spans="2:15">
      <c r="B408" s="209" t="s">
        <v>31</v>
      </c>
      <c r="C408" s="209" t="s">
        <v>32</v>
      </c>
      <c r="D408" s="209" t="str">
        <f>Table11[[#This Row],[Site ID]]&amp;"-"&amp;Table11[[#This Row],[Site Name]]</f>
        <v>GR-Grange Road</v>
      </c>
      <c r="E408" s="195" t="s">
        <v>653</v>
      </c>
      <c r="F408" s="209" t="s">
        <v>449</v>
      </c>
      <c r="G408" s="218">
        <v>45140</v>
      </c>
      <c r="H408" s="218">
        <v>45175</v>
      </c>
      <c r="I408" s="219">
        <v>840.08333333325572</v>
      </c>
      <c r="J408" s="219"/>
      <c r="K408" s="219">
        <v>5.6331901576359904</v>
      </c>
      <c r="L408" s="219">
        <v>0.65900000000000003</v>
      </c>
      <c r="M408" s="209" t="s">
        <v>1363</v>
      </c>
      <c r="N408" s="270">
        <f>INDEX(Table12[],MATCH(Table11[[#This Row],[Site ID]],Table12[[#Data],[Site ID]],0),MATCH(Table11[[#Headers],[Area]],Table12[#Headers],0))</f>
        <v>1</v>
      </c>
      <c r="O408" s="209" t="s">
        <v>1335</v>
      </c>
    </row>
    <row r="409" spans="2:15">
      <c r="B409" s="208" t="s">
        <v>39</v>
      </c>
      <c r="C409" s="208" t="s">
        <v>40</v>
      </c>
      <c r="D409" s="208" t="str">
        <f>Table11[[#This Row],[Site ID]]&amp;"-"&amp;Table11[[#This Row],[Site Name]]</f>
        <v>WSRB-Winchester Street Railway Bridge</v>
      </c>
      <c r="E409" s="220" t="s">
        <v>654</v>
      </c>
      <c r="F409" s="208" t="s">
        <v>449</v>
      </c>
      <c r="G409" s="215">
        <v>45140</v>
      </c>
      <c r="H409" s="215">
        <v>45175</v>
      </c>
      <c r="I409" s="216">
        <v>840.14999999996508</v>
      </c>
      <c r="J409" s="216">
        <v>9.4494352199016003</v>
      </c>
      <c r="K409" s="216">
        <v>4.9318555427461384</v>
      </c>
      <c r="L409" s="216">
        <v>0.57699999999999996</v>
      </c>
      <c r="M409" s="216" t="s">
        <v>1364</v>
      </c>
      <c r="N409" s="272">
        <f>INDEX(Table12[],MATCH(Table11[[#This Row],[Site ID]],Table12[[#Data],[Site ID]],0),MATCH(Table11[[#Headers],[Area]],Table12[#Headers],0))</f>
        <v>1</v>
      </c>
      <c r="O409" s="209"/>
    </row>
    <row r="410" spans="2:15">
      <c r="B410" s="209" t="s">
        <v>43</v>
      </c>
      <c r="C410" s="209" t="s">
        <v>44</v>
      </c>
      <c r="D410" s="209" t="str">
        <f>Table11[[#This Row],[Site ID]]&amp;"-"&amp;Table11[[#This Row],[Site Name]]</f>
        <v>UNC-Upper Northam Close</v>
      </c>
      <c r="E410" s="195" t="s">
        <v>655</v>
      </c>
      <c r="F410" s="209" t="s">
        <v>449</v>
      </c>
      <c r="G410" s="218">
        <v>45140</v>
      </c>
      <c r="H410" s="218">
        <v>45175</v>
      </c>
      <c r="I410" s="219">
        <v>840.2333333332208</v>
      </c>
      <c r="J410" s="219">
        <v>20.190637918041347</v>
      </c>
      <c r="K410" s="219">
        <v>10.537911230710515</v>
      </c>
      <c r="L410" s="219">
        <v>1.2330000000000001</v>
      </c>
      <c r="M410" s="209"/>
      <c r="N410" s="270">
        <f>INDEX(Table12[],MATCH(Table11[[#This Row],[Site ID]],Table12[[#Data],[Site ID]],0),MATCH(Table11[[#Headers],[Area]],Table12[#Headers],0))</f>
        <v>1</v>
      </c>
      <c r="O410" s="209"/>
    </row>
    <row r="411" spans="2:15">
      <c r="B411" s="208" t="s">
        <v>47</v>
      </c>
      <c r="C411" s="208" t="s">
        <v>34</v>
      </c>
      <c r="D411" s="208" t="str">
        <f>Table11[[#This Row],[Site ID]]&amp;"-"&amp;Table11[[#This Row],[Site Name]]</f>
        <v>BDG-Bridge Road</v>
      </c>
      <c r="E411" s="220" t="s">
        <v>656</v>
      </c>
      <c r="F411" s="208" t="s">
        <v>449</v>
      </c>
      <c r="G411" s="215">
        <v>45140</v>
      </c>
      <c r="H411" s="215">
        <v>45175</v>
      </c>
      <c r="I411" s="216">
        <v>840.21666666667443</v>
      </c>
      <c r="J411" s="216">
        <v>19.650645666792112</v>
      </c>
      <c r="K411" s="216">
        <v>10.256078114192126</v>
      </c>
      <c r="L411" s="216">
        <v>1.2</v>
      </c>
      <c r="M411" s="216" t="s">
        <v>1364</v>
      </c>
      <c r="N411" s="272">
        <f>INDEX(Table12[],MATCH(Table11[[#This Row],[Site ID]],Table12[[#Data],[Site ID]],0),MATCH(Table11[[#Headers],[Area]],Table12[#Headers],0))</f>
        <v>2</v>
      </c>
      <c r="O411" s="209"/>
    </row>
    <row r="412" spans="2:15">
      <c r="B412" s="209" t="s">
        <v>50</v>
      </c>
      <c r="C412" s="209" t="s">
        <v>38</v>
      </c>
      <c r="D412" s="209" t="str">
        <f>Table11[[#This Row],[Site ID]]&amp;"-"&amp;Table11[[#This Row],[Site Name]]</f>
        <v>BDG2-Bridge Road 2</v>
      </c>
      <c r="E412" s="195" t="s">
        <v>657</v>
      </c>
      <c r="F412" s="209" t="s">
        <v>449</v>
      </c>
      <c r="G412" s="218">
        <v>45140</v>
      </c>
      <c r="H412" s="218">
        <v>45175</v>
      </c>
      <c r="I412" s="219">
        <v>840.19999999995343</v>
      </c>
      <c r="J412" s="219">
        <v>35.961394905976768</v>
      </c>
      <c r="K412" s="219">
        <v>18.768995253641322</v>
      </c>
      <c r="L412" s="219">
        <v>2.1960000000000002</v>
      </c>
      <c r="M412" s="209"/>
      <c r="N412" s="270">
        <f>INDEX(Table12[],MATCH(Table11[[#This Row],[Site ID]],Table12[[#Data],[Site ID]],0),MATCH(Table11[[#Headers],[Area]],Table12[#Headers],0))</f>
        <v>2</v>
      </c>
      <c r="O412" s="209"/>
    </row>
    <row r="413" spans="2:15">
      <c r="B413" s="208" t="s">
        <v>53</v>
      </c>
      <c r="C413" s="208" t="s">
        <v>54</v>
      </c>
      <c r="D413" s="208" t="str">
        <f>Table11[[#This Row],[Site ID]]&amp;"-"&amp;Table11[[#This Row],[Site Name]]</f>
        <v>OH2-Oakhill 2 (Bridge)</v>
      </c>
      <c r="E413" s="220" t="s">
        <v>658</v>
      </c>
      <c r="F413" s="208" t="s">
        <v>449</v>
      </c>
      <c r="G413" s="215">
        <v>45140</v>
      </c>
      <c r="H413" s="215">
        <v>45175</v>
      </c>
      <c r="I413" s="216">
        <v>840.21666666667443</v>
      </c>
      <c r="J413" s="216">
        <v>39.989063931921955</v>
      </c>
      <c r="K413" s="216">
        <v>20.871118962380979</v>
      </c>
      <c r="L413" s="216">
        <v>2.4420000000000002</v>
      </c>
      <c r="M413" s="216" t="s">
        <v>1343</v>
      </c>
      <c r="N413" s="272">
        <f>INDEX(Table12[],MATCH(Table11[[#This Row],[Site ID]],Table12[[#Data],[Site ID]],0),MATCH(Table11[[#Headers],[Area]],Table12[#Headers],0))</f>
        <v>2</v>
      </c>
      <c r="O413" s="209"/>
    </row>
    <row r="414" spans="2:15">
      <c r="B414" s="209" t="s">
        <v>57</v>
      </c>
      <c r="C414" s="209" t="s">
        <v>58</v>
      </c>
      <c r="D414" s="209" t="str">
        <f>Table11[[#This Row],[Site ID]]&amp;"-"&amp;Table11[[#This Row],[Site Name]]</f>
        <v>OH-Oakhill (Prov)</v>
      </c>
      <c r="E414" s="195" t="s">
        <v>659</v>
      </c>
      <c r="F414" s="209" t="s">
        <v>449</v>
      </c>
      <c r="G414" s="218">
        <v>45140</v>
      </c>
      <c r="H414" s="218">
        <v>45175</v>
      </c>
      <c r="I414" s="219">
        <v>840.23333333339542</v>
      </c>
      <c r="J414" s="219">
        <v>28.951376998450673</v>
      </c>
      <c r="K414" s="219">
        <v>15.110322024243567</v>
      </c>
      <c r="L414" s="219">
        <v>1.768</v>
      </c>
      <c r="M414" s="209"/>
      <c r="N414" s="270">
        <f>INDEX(Table12[],MATCH(Table11[[#This Row],[Site ID]],Table12[[#Data],[Site ID]],0),MATCH(Table11[[#Headers],[Area]],Table12[#Headers],0))</f>
        <v>2</v>
      </c>
      <c r="O414" s="209"/>
    </row>
    <row r="415" spans="2:15">
      <c r="B415" s="208" t="s">
        <v>61</v>
      </c>
      <c r="C415" s="208" t="s">
        <v>62</v>
      </c>
      <c r="D415" s="208" t="str">
        <f>Table11[[#This Row],[Site ID]]&amp;"-"&amp;Table11[[#This Row],[Site Name]]</f>
        <v>PH2-Providence Hill 2</v>
      </c>
      <c r="E415" s="220" t="s">
        <v>660</v>
      </c>
      <c r="F415" s="208" t="s">
        <v>449</v>
      </c>
      <c r="G415" s="215">
        <v>45140</v>
      </c>
      <c r="H415" s="215">
        <v>45175</v>
      </c>
      <c r="I415" s="216">
        <v>840.2333333332208</v>
      </c>
      <c r="J415" s="216">
        <v>36.402099020118335</v>
      </c>
      <c r="K415" s="216">
        <v>18.999007839310195</v>
      </c>
      <c r="L415" s="216">
        <v>2.2229999999999999</v>
      </c>
      <c r="M415" s="208"/>
      <c r="N415" s="269">
        <f>INDEX(Table12[],MATCH(Table11[[#This Row],[Site ID]],Table12[[#Data],[Site ID]],0),MATCH(Table11[[#Headers],[Area]],Table12[#Headers],0))</f>
        <v>2</v>
      </c>
      <c r="O415" s="209"/>
    </row>
    <row r="416" spans="2:15">
      <c r="B416" s="209" t="s">
        <v>65</v>
      </c>
      <c r="C416" s="209" t="s">
        <v>66</v>
      </c>
      <c r="D416" s="209" t="str">
        <f>Table11[[#This Row],[Site ID]]&amp;"-"&amp;Table11[[#This Row],[Site Name]]</f>
        <v>PH1-Providence Hill 1</v>
      </c>
      <c r="E416" s="195" t="s">
        <v>661</v>
      </c>
      <c r="F416" s="209" t="s">
        <v>449</v>
      </c>
      <c r="G416" s="218">
        <v>45140</v>
      </c>
      <c r="H416" s="218">
        <v>45175</v>
      </c>
      <c r="I416" s="219">
        <v>840.23333333339542</v>
      </c>
      <c r="J416" s="219">
        <v>22.172038719401705</v>
      </c>
      <c r="K416" s="219">
        <v>11.572045260648071</v>
      </c>
      <c r="L416" s="219">
        <v>1.3540000000000001</v>
      </c>
      <c r="M416" s="209"/>
      <c r="N416" s="270">
        <f>INDEX(Table12[],MATCH(Table11[[#This Row],[Site ID]],Table12[[#Data],[Site ID]],0),MATCH(Table11[[#Headers],[Area]],Table12[#Headers],0))</f>
        <v>2</v>
      </c>
      <c r="O416" s="209"/>
    </row>
    <row r="417" spans="2:15">
      <c r="B417" s="208" t="s">
        <v>69</v>
      </c>
      <c r="C417" s="208" t="s">
        <v>70</v>
      </c>
      <c r="D417" s="208" t="str">
        <f>Table11[[#This Row],[Site ID]]&amp;"-"&amp;Table11[[#This Row],[Site Name]]</f>
        <v>PH3-Providence Hill 3</v>
      </c>
      <c r="E417" s="220" t="s">
        <v>662</v>
      </c>
      <c r="F417" s="208" t="s">
        <v>449</v>
      </c>
      <c r="G417" s="215">
        <v>45140</v>
      </c>
      <c r="H417" s="215">
        <v>45175</v>
      </c>
      <c r="I417" s="216">
        <v>840.2333333332208</v>
      </c>
      <c r="J417" s="216">
        <v>26.24946681477719</v>
      </c>
      <c r="K417" s="216">
        <v>13.700139256146759</v>
      </c>
      <c r="L417" s="216">
        <v>1.603</v>
      </c>
      <c r="M417" s="208"/>
      <c r="N417" s="269">
        <f>INDEX(Table12[],MATCH(Table11[[#This Row],[Site ID]],Table12[[#Data],[Site ID]],0),MATCH(Table11[[#Headers],[Area]],Table12[#Headers],0))</f>
        <v>2</v>
      </c>
      <c r="O417" s="209"/>
    </row>
    <row r="418" spans="2:15">
      <c r="B418" s="209" t="s">
        <v>73</v>
      </c>
      <c r="C418" s="209" t="s">
        <v>74</v>
      </c>
      <c r="D418" s="209" t="str">
        <f>Table11[[#This Row],[Site ID]]&amp;"-"&amp;Table11[[#This Row],[Site Name]]</f>
        <v>HL2-Hamble Lane 2 (Tesco)</v>
      </c>
      <c r="E418" s="195" t="s">
        <v>663</v>
      </c>
      <c r="F418" s="209" t="s">
        <v>449</v>
      </c>
      <c r="G418" s="218">
        <v>45140</v>
      </c>
      <c r="H418" s="218">
        <v>45175</v>
      </c>
      <c r="I418" s="219">
        <v>840.03333333326736</v>
      </c>
      <c r="J418" s="219">
        <v>31.57892782032707</v>
      </c>
      <c r="K418" s="219">
        <v>16.481695104554838</v>
      </c>
      <c r="L418" s="219">
        <v>1.9279999999999999</v>
      </c>
      <c r="M418" s="209" t="s">
        <v>1343</v>
      </c>
      <c r="N418" s="270">
        <f>INDEX(Table12[],MATCH(Table11[[#This Row],[Site ID]],Table12[[#Data],[Site ID]],0),MATCH(Table11[[#Headers],[Area]],Table12[#Headers],0))</f>
        <v>2</v>
      </c>
      <c r="O418" s="209"/>
    </row>
    <row r="419" spans="2:15">
      <c r="B419" s="208" t="s">
        <v>77</v>
      </c>
      <c r="C419" s="208" t="s">
        <v>78</v>
      </c>
      <c r="D419" s="208" t="str">
        <f>Table11[[#This Row],[Site ID]]&amp;"-"&amp;Table11[[#This Row],[Site Name]]</f>
        <v>HL-Hamble Lane (Woodlands)</v>
      </c>
      <c r="E419" s="220" t="s">
        <v>664</v>
      </c>
      <c r="F419" s="208" t="s">
        <v>449</v>
      </c>
      <c r="G419" s="215">
        <v>45140</v>
      </c>
      <c r="H419" s="215">
        <v>45175</v>
      </c>
      <c r="I419" s="216">
        <v>839.91666666674428</v>
      </c>
      <c r="J419" s="216">
        <v>24.997996626647161</v>
      </c>
      <c r="K419" s="216">
        <v>13.046971099502695</v>
      </c>
      <c r="L419" s="216">
        <v>1.526</v>
      </c>
      <c r="M419" s="208"/>
      <c r="N419" s="269">
        <f>INDEX(Table12[],MATCH(Table11[[#This Row],[Site ID]],Table12[[#Data],[Site ID]],0),MATCH(Table11[[#Headers],[Area]],Table12[#Headers],0))</f>
        <v>2</v>
      </c>
      <c r="O419" s="209"/>
    </row>
    <row r="420" spans="2:15">
      <c r="B420" s="209" t="s">
        <v>81</v>
      </c>
      <c r="C420" s="209" t="s">
        <v>82</v>
      </c>
      <c r="D420" s="209" t="str">
        <f>Table11[[#This Row],[Site ID]]&amp;"-"&amp;Table11[[#This Row],[Site Name]]</f>
        <v>HCF-Hamble Corner Fruit Farm</v>
      </c>
      <c r="E420" s="195" t="s">
        <v>665</v>
      </c>
      <c r="F420" s="209" t="s">
        <v>449</v>
      </c>
      <c r="G420" s="218">
        <v>45140</v>
      </c>
      <c r="H420" s="218">
        <v>45175</v>
      </c>
      <c r="I420" s="219">
        <v>839.93333333329065</v>
      </c>
      <c r="J420" s="219">
        <v>27.356373521709461</v>
      </c>
      <c r="K420" s="219">
        <v>14.277856744107234</v>
      </c>
      <c r="L420" s="219">
        <v>1.67</v>
      </c>
      <c r="M420" s="209"/>
      <c r="N420" s="270">
        <f>INDEX(Table12[],MATCH(Table11[[#This Row],[Site ID]],Table12[[#Data],[Site ID]],0),MATCH(Table11[[#Headers],[Area]],Table12[#Headers],0))</f>
        <v>2</v>
      </c>
      <c r="O420" s="209"/>
    </row>
    <row r="421" spans="2:15">
      <c r="B421" s="208" t="s">
        <v>85</v>
      </c>
      <c r="C421" s="208" t="s">
        <v>86</v>
      </c>
      <c r="D421" s="208" t="str">
        <f>Table11[[#This Row],[Site ID]]&amp;"-"&amp;Table11[[#This Row],[Site Name]]</f>
        <v>HL4-Hamble Lane 4</v>
      </c>
      <c r="E421" s="220" t="s">
        <v>666</v>
      </c>
      <c r="F421" s="208" t="s">
        <v>449</v>
      </c>
      <c r="G421" s="215">
        <v>45140</v>
      </c>
      <c r="H421" s="215">
        <v>45175</v>
      </c>
      <c r="I421" s="216">
        <v>839.88333333330229</v>
      </c>
      <c r="J421" s="216">
        <v>17.840038497411012</v>
      </c>
      <c r="K421" s="216">
        <v>9.311084810757313</v>
      </c>
      <c r="L421" s="216">
        <v>1.089</v>
      </c>
      <c r="M421" s="208"/>
      <c r="N421" s="269">
        <f>INDEX(Table12[],MATCH(Table11[[#This Row],[Site ID]],Table12[[#Data],[Site ID]],0),MATCH(Table11[[#Headers],[Area]],Table12[#Headers],0))</f>
        <v>2</v>
      </c>
      <c r="O421" s="209"/>
    </row>
    <row r="422" spans="2:15">
      <c r="B422" s="208" t="s">
        <v>89</v>
      </c>
      <c r="C422" s="209" t="s">
        <v>90</v>
      </c>
      <c r="D422" s="209" t="str">
        <f>Table11[[#This Row],[Site ID]]&amp;"-"&amp;Table11[[#This Row],[Site Name]]</f>
        <v>HPS-Hamble Primary School</v>
      </c>
      <c r="E422" s="195" t="s">
        <v>667</v>
      </c>
      <c r="F422" s="209" t="s">
        <v>449</v>
      </c>
      <c r="G422" s="218">
        <v>45140</v>
      </c>
      <c r="H422" s="218">
        <v>45175</v>
      </c>
      <c r="I422" s="219">
        <v>839.90000000002328</v>
      </c>
      <c r="J422" s="219">
        <v>20.067597333015282</v>
      </c>
      <c r="K422" s="219">
        <v>10.473693806375408</v>
      </c>
      <c r="L422" s="219">
        <v>1.2250000000000001</v>
      </c>
      <c r="M422" s="209" t="s">
        <v>1365</v>
      </c>
      <c r="N422" s="270">
        <f>INDEX(Table12[],MATCH(Table11[[#This Row],[Site ID]],Table12[[#Data],[Site ID]],0),MATCH(Table11[[#Headers],[Area]],Table12[#Headers],0))</f>
        <v>2</v>
      </c>
      <c r="O422" s="209"/>
    </row>
    <row r="423" spans="2:15">
      <c r="B423" s="208" t="s">
        <v>88</v>
      </c>
      <c r="C423" s="208" t="s">
        <v>93</v>
      </c>
      <c r="D423" s="208" t="str">
        <f>Table11[[#This Row],[Site ID]]&amp;"-"&amp;Table11[[#This Row],[Site Name]]</f>
        <v>HPO-Hound Parish Office</v>
      </c>
      <c r="E423" s="220" t="s">
        <v>668</v>
      </c>
      <c r="F423" s="208" t="s">
        <v>449</v>
      </c>
      <c r="G423" s="215">
        <v>45140</v>
      </c>
      <c r="H423" s="215">
        <v>45175</v>
      </c>
      <c r="I423" s="216">
        <v>839.88333333330229</v>
      </c>
      <c r="J423" s="216">
        <v>15.743137737384743</v>
      </c>
      <c r="K423" s="216">
        <v>8.2166689652321203</v>
      </c>
      <c r="L423" s="216">
        <v>0.96099999999999997</v>
      </c>
      <c r="M423" s="208"/>
      <c r="N423" s="269">
        <f>INDEX(Table12[],MATCH(Table11[[#This Row],[Site ID]],Table12[[#Data],[Site ID]],0),MATCH(Table11[[#Headers],[Area]],Table12[#Headers],0))</f>
        <v>2</v>
      </c>
      <c r="O423" s="209"/>
    </row>
    <row r="424" spans="2:15">
      <c r="B424" s="208" t="s">
        <v>92</v>
      </c>
      <c r="C424" s="209" t="s">
        <v>97</v>
      </c>
      <c r="D424" s="209" t="str">
        <f>Table11[[#This Row],[Site ID]]&amp;"-"&amp;Table11[[#This Row],[Site Name]]</f>
        <v>SWA-Swaythling road</v>
      </c>
      <c r="E424" s="195" t="s">
        <v>669</v>
      </c>
      <c r="F424" s="209" t="s">
        <v>449</v>
      </c>
      <c r="G424" s="218">
        <v>45140</v>
      </c>
      <c r="H424" s="218">
        <v>45175</v>
      </c>
      <c r="I424" s="219">
        <v>839.75000000005821</v>
      </c>
      <c r="J424" s="219">
        <v>23.00403215242472</v>
      </c>
      <c r="K424" s="219">
        <v>12.006279829031692</v>
      </c>
      <c r="L424" s="219">
        <v>1.4039999999999999</v>
      </c>
      <c r="M424" s="209"/>
      <c r="N424" s="270">
        <f>INDEX(Table12[],MATCH(Table11[[#This Row],[Site ID]],Table12[[#Data],[Site ID]],0),MATCH(Table11[[#Headers],[Area]],Table12[#Headers],0))</f>
        <v>3</v>
      </c>
      <c r="O424" s="209"/>
    </row>
    <row r="425" spans="2:15">
      <c r="B425" s="208" t="s">
        <v>96</v>
      </c>
      <c r="C425" s="208" t="s">
        <v>26</v>
      </c>
      <c r="D425" s="208" t="str">
        <f>Table11[[#This Row],[Site ID]]&amp;"-"&amp;Table11[[#This Row],[Site Name]]</f>
        <v>AL-Allington Lane</v>
      </c>
      <c r="E425" s="220" t="s">
        <v>670</v>
      </c>
      <c r="F425" s="208" t="s">
        <v>449</v>
      </c>
      <c r="G425" s="215">
        <v>45140</v>
      </c>
      <c r="H425" s="215">
        <v>45175</v>
      </c>
      <c r="I425" s="216">
        <v>839.73333333333721</v>
      </c>
      <c r="J425" s="216">
        <v>21.218527707208537</v>
      </c>
      <c r="K425" s="216">
        <v>11.074388156163121</v>
      </c>
      <c r="L425" s="216">
        <v>1.2949999999999999</v>
      </c>
      <c r="M425" s="208"/>
      <c r="N425" s="269">
        <f>INDEX(Table12[],MATCH(Table11[[#This Row],[Site ID]],Table12[[#Data],[Site ID]],0),MATCH(Table11[[#Headers],[Area]],Table12[#Headers],0))</f>
        <v>3</v>
      </c>
      <c r="O425" s="209"/>
    </row>
    <row r="426" spans="2:15">
      <c r="B426" s="208" t="s">
        <v>99</v>
      </c>
      <c r="C426" s="209" t="s">
        <v>102</v>
      </c>
      <c r="D426" s="209" t="str">
        <f>Table11[[#This Row],[Site ID]]&amp;"-"&amp;Table11[[#This Row],[Site Name]]</f>
        <v>JW-Jukes Walk</v>
      </c>
      <c r="E426" s="195" t="s">
        <v>671</v>
      </c>
      <c r="F426" s="209" t="s">
        <v>449</v>
      </c>
      <c r="G426" s="218">
        <v>45140</v>
      </c>
      <c r="H426" s="218">
        <v>45175</v>
      </c>
      <c r="I426" s="219">
        <v>839.70000000006985</v>
      </c>
      <c r="J426" s="219">
        <v>16.205372156721292</v>
      </c>
      <c r="K426" s="219">
        <v>8.4579186621718652</v>
      </c>
      <c r="L426" s="219">
        <v>0.98899999999999999</v>
      </c>
      <c r="M426" s="209"/>
      <c r="N426" s="270">
        <f>INDEX(Table12[],MATCH(Table11[[#This Row],[Site ID]],Table12[[#Data],[Site ID]],0),MATCH(Table11[[#Headers],[Area]],Table12[#Headers],0))</f>
        <v>3</v>
      </c>
      <c r="O426" s="209"/>
    </row>
    <row r="427" spans="2:15">
      <c r="B427" s="208" t="s">
        <v>101</v>
      </c>
      <c r="C427" s="208" t="s">
        <v>46</v>
      </c>
      <c r="D427" s="208" t="str">
        <f>Table11[[#This Row],[Site ID]]&amp;"-"&amp;Table11[[#This Row],[Site Name]]</f>
        <v>BOT-Botley Road</v>
      </c>
      <c r="E427" s="220" t="s">
        <v>672</v>
      </c>
      <c r="F427" s="208" t="s">
        <v>449</v>
      </c>
      <c r="G427" s="215">
        <v>45140</v>
      </c>
      <c r="H427" s="215">
        <v>45175</v>
      </c>
      <c r="I427" s="216">
        <v>839.6166666666395</v>
      </c>
      <c r="J427" s="216">
        <v>24.023694146138894</v>
      </c>
      <c r="K427" s="216">
        <v>12.53846249798481</v>
      </c>
      <c r="L427" s="216">
        <v>1.466</v>
      </c>
      <c r="M427" s="208"/>
      <c r="N427" s="269">
        <f>INDEX(Table12[],MATCH(Table11[[#This Row],[Site ID]],Table12[[#Data],[Site ID]],0),MATCH(Table11[[#Headers],[Area]],Table12[#Headers],0))</f>
        <v>4</v>
      </c>
      <c r="O427" s="209"/>
    </row>
    <row r="428" spans="2:15">
      <c r="B428" s="209" t="s">
        <v>104</v>
      </c>
      <c r="C428" s="209" t="s">
        <v>107</v>
      </c>
      <c r="D428" s="209" t="str">
        <f>Table11[[#This Row],[Site ID]]&amp;"-"&amp;Table11[[#This Row],[Site Name]]</f>
        <v>WYV-Wyvern School</v>
      </c>
      <c r="E428" s="195" t="s">
        <v>673</v>
      </c>
      <c r="F428" s="209" t="s">
        <v>449</v>
      </c>
      <c r="G428" s="218">
        <v>45140</v>
      </c>
      <c r="H428" s="218">
        <v>45175</v>
      </c>
      <c r="I428" s="219">
        <v>839.6166666666395</v>
      </c>
      <c r="J428" s="219">
        <v>20.729858864164871</v>
      </c>
      <c r="K428" s="219">
        <v>10.819341787142418</v>
      </c>
      <c r="L428" s="219">
        <v>1.2649999999999999</v>
      </c>
      <c r="M428" s="209"/>
      <c r="N428" s="270">
        <f>INDEX(Table12[],MATCH(Table11[[#This Row],[Site ID]],Table12[[#Data],[Site ID]],0),MATCH(Table11[[#Headers],[Area]],Table12[#Headers],0))</f>
        <v>4</v>
      </c>
      <c r="O428" s="209"/>
    </row>
    <row r="429" spans="2:15">
      <c r="B429" s="208" t="s">
        <v>106</v>
      </c>
      <c r="C429" s="208" t="s">
        <v>84</v>
      </c>
      <c r="D429" s="208" t="str">
        <f>Table11[[#This Row],[Site ID]]&amp;"-"&amp;Table11[[#This Row],[Site Name]]</f>
        <v>FORSL-Fair Oak Road/Sandy Lane</v>
      </c>
      <c r="E429" s="220" t="s">
        <v>674</v>
      </c>
      <c r="F429" s="208" t="s">
        <v>449</v>
      </c>
      <c r="G429" s="215">
        <v>45140</v>
      </c>
      <c r="H429" s="215">
        <v>45175</v>
      </c>
      <c r="I429" s="216">
        <v>839.53333333338378</v>
      </c>
      <c r="J429" s="216">
        <v>25.173299452075039</v>
      </c>
      <c r="K429" s="216">
        <v>13.138465267262546</v>
      </c>
      <c r="L429" s="216">
        <v>1.536</v>
      </c>
      <c r="M429" s="208"/>
      <c r="N429" s="269">
        <f>INDEX(Table12[],MATCH(Table11[[#This Row],[Site ID]],Table12[[#Data],[Site ID]],0),MATCH(Table11[[#Headers],[Area]],Table12[#Headers],0))</f>
        <v>4</v>
      </c>
      <c r="O429" s="209"/>
    </row>
    <row r="430" spans="2:15">
      <c r="B430" s="209" t="s">
        <v>109</v>
      </c>
      <c r="C430" s="209" t="s">
        <v>80</v>
      </c>
      <c r="D430" s="209" t="str">
        <f>Table11[[#This Row],[Site ID]]&amp;"-"&amp;Table11[[#This Row],[Site Name]]</f>
        <v>FOR-Fair Oak Road</v>
      </c>
      <c r="E430" s="195" t="s">
        <v>675</v>
      </c>
      <c r="F430" s="209" t="s">
        <v>449</v>
      </c>
      <c r="G430" s="218">
        <v>45140</v>
      </c>
      <c r="H430" s="218">
        <v>45175</v>
      </c>
      <c r="I430" s="219">
        <v>839.55000000010477</v>
      </c>
      <c r="J430" s="219">
        <v>29.646871538320401</v>
      </c>
      <c r="K430" s="219">
        <v>15.473314999123383</v>
      </c>
      <c r="L430" s="219">
        <v>1.8089999999999999</v>
      </c>
      <c r="M430" s="209"/>
      <c r="N430" s="270">
        <f>INDEX(Table12[],MATCH(Table11[[#This Row],[Site ID]],Table12[[#Data],[Site ID]],0),MATCH(Table11[[#Headers],[Area]],Table12[#Headers],0))</f>
        <v>4</v>
      </c>
      <c r="O430" s="209"/>
    </row>
    <row r="431" spans="2:15">
      <c r="B431" s="208" t="s">
        <v>111</v>
      </c>
      <c r="C431" s="208" t="s">
        <v>49</v>
      </c>
      <c r="D431" s="208" t="str">
        <f>Table11[[#This Row],[Site ID]]&amp;"-"&amp;Table11[[#This Row],[Site Name]]</f>
        <v>BR-Bishopstoke Road</v>
      </c>
      <c r="E431" s="220" t="s">
        <v>676</v>
      </c>
      <c r="F431" s="208" t="s">
        <v>449</v>
      </c>
      <c r="G431" s="215">
        <v>45140</v>
      </c>
      <c r="H431" s="215">
        <v>45175</v>
      </c>
      <c r="I431" s="216">
        <v>839.51666666666279</v>
      </c>
      <c r="J431" s="216">
        <v>27.402729348236214</v>
      </c>
      <c r="K431" s="216">
        <v>14.30205080805648</v>
      </c>
      <c r="L431" s="216">
        <v>1.6719999999999999</v>
      </c>
      <c r="M431" s="216" t="s">
        <v>1293</v>
      </c>
      <c r="N431" s="272">
        <f>INDEX(Table12[],MATCH(Table11[[#This Row],[Site ID]],Table12[[#Data],[Site ID]],0),MATCH(Table11[[#Headers],[Area]],Table12[#Headers],0))</f>
        <v>5</v>
      </c>
      <c r="O431" s="209"/>
    </row>
    <row r="432" spans="2:15">
      <c r="B432" s="208" t="s">
        <v>113</v>
      </c>
      <c r="C432" s="209" t="s">
        <v>52</v>
      </c>
      <c r="D432" s="209" t="str">
        <f>Table11[[#This Row],[Site ID]]&amp;"-"&amp;Table11[[#This Row],[Site Name]]</f>
        <v>BR2-Bishopstoke Road 2</v>
      </c>
      <c r="E432" s="195" t="s">
        <v>677</v>
      </c>
      <c r="F432" s="209" t="s">
        <v>449</v>
      </c>
      <c r="G432" s="218">
        <v>45140</v>
      </c>
      <c r="H432" s="218">
        <v>45175</v>
      </c>
      <c r="I432" s="219">
        <v>839.46666666667443</v>
      </c>
      <c r="J432" s="219">
        <v>24.781934561626201</v>
      </c>
      <c r="K432" s="219">
        <v>12.934203842184866</v>
      </c>
      <c r="L432" s="219">
        <v>1.512</v>
      </c>
      <c r="M432" s="209"/>
      <c r="N432" s="270">
        <f>INDEX(Table12[],MATCH(Table11[[#This Row],[Site ID]],Table12[[#Data],[Site ID]],0),MATCH(Table11[[#Headers],[Area]],Table12[#Headers],0))</f>
        <v>5</v>
      </c>
      <c r="O432" s="209"/>
    </row>
    <row r="433" spans="2:15">
      <c r="B433" s="208" t="s">
        <v>115</v>
      </c>
      <c r="C433" s="208" t="s">
        <v>118</v>
      </c>
      <c r="D433" s="208" t="str">
        <f>Table11[[#This Row],[Site ID]]&amp;"-"&amp;Table11[[#This Row],[Site Name]]</f>
        <v>TWY-Twyford Road</v>
      </c>
      <c r="E433" s="220" t="s">
        <v>678</v>
      </c>
      <c r="F433" s="208" t="s">
        <v>449</v>
      </c>
      <c r="G433" s="215">
        <v>45140</v>
      </c>
      <c r="H433" s="215">
        <v>45175</v>
      </c>
      <c r="I433" s="216">
        <v>839.48333333339542</v>
      </c>
      <c r="J433" s="216">
        <v>20.618422442373745</v>
      </c>
      <c r="K433" s="216">
        <v>10.76118081543515</v>
      </c>
      <c r="L433" s="216">
        <v>1.258</v>
      </c>
      <c r="M433" s="208"/>
      <c r="N433" s="269">
        <f>INDEX(Table12[],MATCH(Table11[[#This Row],[Site ID]],Table12[[#Data],[Site ID]],0),MATCH(Table11[[#Headers],[Area]],Table12[#Headers],0))</f>
        <v>5</v>
      </c>
      <c r="O433" s="209"/>
    </row>
    <row r="434" spans="2:15">
      <c r="B434" s="208" t="s">
        <v>117</v>
      </c>
      <c r="C434" s="209" t="s">
        <v>122</v>
      </c>
      <c r="D434" s="209" t="str">
        <f>Table11[[#This Row],[Site ID]]&amp;"-"&amp;Table11[[#This Row],[Site Name]]</f>
        <v>MS-Mill Street</v>
      </c>
      <c r="E434" s="195" t="s">
        <v>679</v>
      </c>
      <c r="F434" s="209" t="s">
        <v>449</v>
      </c>
      <c r="G434" s="218">
        <v>45140</v>
      </c>
      <c r="H434" s="218">
        <v>45175</v>
      </c>
      <c r="I434" s="219">
        <v>839.49999999994179</v>
      </c>
      <c r="J434" s="219">
        <v>22.568365693866962</v>
      </c>
      <c r="K434" s="219">
        <v>11.778896499930566</v>
      </c>
      <c r="L434" s="219">
        <v>1.377</v>
      </c>
      <c r="M434" s="209"/>
      <c r="N434" s="270">
        <f>INDEX(Table12[],MATCH(Table11[[#This Row],[Site ID]],Table12[[#Data],[Site ID]],0),MATCH(Table11[[#Headers],[Area]],Table12[#Headers],0))</f>
        <v>5</v>
      </c>
      <c r="O434" s="209"/>
    </row>
    <row r="435" spans="2:15">
      <c r="B435" s="208" t="s">
        <v>121</v>
      </c>
      <c r="C435" s="208" t="s">
        <v>72</v>
      </c>
      <c r="D435" s="208" t="str">
        <f>Table11[[#This Row],[Site ID]]&amp;"-"&amp;Table11[[#This Row],[Site Name]]</f>
        <v>CR4-Campbell Road 4</v>
      </c>
      <c r="E435" s="220" t="s">
        <v>680</v>
      </c>
      <c r="F435" s="208" t="s">
        <v>449</v>
      </c>
      <c r="G435" s="215">
        <v>45140</v>
      </c>
      <c r="H435" s="215">
        <v>45175</v>
      </c>
      <c r="I435" s="216">
        <v>839.46666666667443</v>
      </c>
      <c r="J435" s="216">
        <v>18.733962436467426</v>
      </c>
      <c r="K435" s="216">
        <v>9.7776421902230819</v>
      </c>
      <c r="L435" s="216">
        <v>1.143</v>
      </c>
      <c r="M435" s="208"/>
      <c r="N435" s="269">
        <f>INDEX(Table12[],MATCH(Table11[[#This Row],[Site ID]],Table12[[#Data],[Site ID]],0),MATCH(Table11[[#Headers],[Area]],Table12[#Headers],0))</f>
        <v>5</v>
      </c>
      <c r="O435" s="209"/>
    </row>
    <row r="436" spans="2:15">
      <c r="B436" s="208" t="s">
        <v>129</v>
      </c>
      <c r="C436" s="209" t="s">
        <v>68</v>
      </c>
      <c r="D436" s="209" t="str">
        <f>Table11[[#This Row],[Site ID]]&amp;"-"&amp;Table11[[#This Row],[Site Name]]</f>
        <v>CR3-Campbell Road 3</v>
      </c>
      <c r="E436" s="195" t="s">
        <v>681</v>
      </c>
      <c r="F436" s="209" t="s">
        <v>449</v>
      </c>
      <c r="G436" s="218">
        <v>45140</v>
      </c>
      <c r="H436" s="218">
        <v>45175</v>
      </c>
      <c r="I436" s="219">
        <v>839.4833333332208</v>
      </c>
      <c r="J436" s="219">
        <v>13.226603267884798</v>
      </c>
      <c r="K436" s="219">
        <v>6.9032376137185798</v>
      </c>
      <c r="L436" s="219">
        <v>0.80700000000000005</v>
      </c>
      <c r="M436" s="209"/>
      <c r="N436" s="270">
        <f>INDEX(Table12[],MATCH(Table11[[#This Row],[Site ID]],Table12[[#Data],[Site ID]],0),MATCH(Table11[[#Headers],[Area]],Table12[#Headers],0))</f>
        <v>5</v>
      </c>
      <c r="O436" s="209"/>
    </row>
    <row r="437" spans="2:15">
      <c r="B437" s="208" t="s">
        <v>125</v>
      </c>
      <c r="C437" s="208" t="s">
        <v>64</v>
      </c>
      <c r="D437" s="208" t="str">
        <f>Table11[[#This Row],[Site ID]]&amp;"-"&amp;Table11[[#This Row],[Site Name]]</f>
        <v>CR-Campbell Road</v>
      </c>
      <c r="E437" s="220" t="s">
        <v>682</v>
      </c>
      <c r="F437" s="208" t="s">
        <v>449</v>
      </c>
      <c r="G437" s="215">
        <v>45140</v>
      </c>
      <c r="H437" s="215">
        <v>45175</v>
      </c>
      <c r="I437" s="216">
        <v>839.44999999995343</v>
      </c>
      <c r="J437" s="216">
        <v>29.191469414499206</v>
      </c>
      <c r="K437" s="216">
        <v>15.235631218423386</v>
      </c>
      <c r="L437" s="216">
        <v>1.7809999999999999</v>
      </c>
      <c r="M437" s="216" t="s">
        <v>1296</v>
      </c>
      <c r="N437" s="272">
        <f>INDEX(Table12[],MATCH(Table11[[#This Row],[Site ID]],Table12[[#Data],[Site ID]],0),MATCH(Table11[[#Headers],[Area]],Table12[#Headers],0))</f>
        <v>5</v>
      </c>
      <c r="O437" s="209"/>
    </row>
    <row r="438" spans="2:15">
      <c r="B438" s="208" t="s">
        <v>128</v>
      </c>
      <c r="C438" s="209" t="s">
        <v>135</v>
      </c>
      <c r="D438" s="209" t="str">
        <f>Table11[[#This Row],[Site ID]]&amp;"-"&amp;Table11[[#This Row],[Site Name]]</f>
        <v>SRAN(A)-Southampton Road Analyser (A)</v>
      </c>
      <c r="E438" s="195" t="s">
        <v>683</v>
      </c>
      <c r="F438" s="209" t="s">
        <v>449</v>
      </c>
      <c r="G438" s="218">
        <v>45140</v>
      </c>
      <c r="H438" s="218">
        <v>45175</v>
      </c>
      <c r="I438" s="219">
        <v>839.45000000012806</v>
      </c>
      <c r="J438" s="219">
        <v>27.027924236102852</v>
      </c>
      <c r="K438" s="219">
        <v>14.106432273540111</v>
      </c>
      <c r="L438" s="219">
        <v>1.649</v>
      </c>
      <c r="M438" s="209"/>
      <c r="N438" s="270">
        <f>INDEX(Table12[],MATCH(Table11[[#This Row],[Site ID]],Table12[[#Data],[Site ID]],0),MATCH(Table11[[#Headers],[Area]],Table12[#Headers],0))</f>
        <v>5</v>
      </c>
      <c r="O438" s="209"/>
    </row>
    <row r="439" spans="2:15">
      <c r="B439" s="208" t="s">
        <v>131</v>
      </c>
      <c r="C439" s="208" t="s">
        <v>138</v>
      </c>
      <c r="D439" s="208" t="str">
        <f>Table11[[#This Row],[Site ID]]&amp;"-"&amp;Table11[[#This Row],[Site Name]]</f>
        <v>SRAN(B)-Southampton Road Analyser (B)</v>
      </c>
      <c r="E439" s="220" t="s">
        <v>684</v>
      </c>
      <c r="F439" s="208" t="s">
        <v>449</v>
      </c>
      <c r="G439" s="215">
        <v>45140</v>
      </c>
      <c r="H439" s="215">
        <v>45175</v>
      </c>
      <c r="I439" s="216">
        <v>839.44999999995343</v>
      </c>
      <c r="J439" s="216">
        <v>27.011533742332784</v>
      </c>
      <c r="K439" s="216">
        <v>14.097877736081829</v>
      </c>
      <c r="L439" s="216">
        <v>1.6479999999999999</v>
      </c>
      <c r="M439" s="208"/>
      <c r="N439" s="269">
        <f>INDEX(Table12[],MATCH(Table11[[#This Row],[Site ID]],Table12[[#Data],[Site ID]],0),MATCH(Table11[[#Headers],[Area]],Table12[#Headers],0))</f>
        <v>5</v>
      </c>
      <c r="O439" s="209"/>
    </row>
    <row r="440" spans="2:15">
      <c r="B440" s="208" t="s">
        <v>134</v>
      </c>
      <c r="C440" s="209" t="s">
        <v>141</v>
      </c>
      <c r="D440" s="209" t="str">
        <f>Table11[[#This Row],[Site ID]]&amp;"-"&amp;Table11[[#This Row],[Site Name]]</f>
        <v>SRAN(C)-Southampton Road Analyser (C)</v>
      </c>
      <c r="E440" s="195" t="s">
        <v>685</v>
      </c>
      <c r="F440" s="209" t="s">
        <v>449</v>
      </c>
      <c r="G440" s="218">
        <v>45140</v>
      </c>
      <c r="H440" s="218">
        <v>45175</v>
      </c>
      <c r="I440" s="219">
        <v>839.44999999995343</v>
      </c>
      <c r="J440" s="219">
        <v>27.79827744356578</v>
      </c>
      <c r="K440" s="219">
        <v>14.508495534220136</v>
      </c>
      <c r="L440" s="219">
        <v>1.696</v>
      </c>
      <c r="M440" s="209"/>
      <c r="N440" s="270">
        <f>INDEX(Table12[],MATCH(Table11[[#This Row],[Site ID]],Table12[[#Data],[Site ID]],0),MATCH(Table11[[#Headers],[Area]],Table12[#Headers],0))</f>
        <v>5</v>
      </c>
      <c r="O440" s="209"/>
    </row>
    <row r="441" spans="2:15">
      <c r="B441" s="208" t="s">
        <v>137</v>
      </c>
      <c r="C441" s="208" t="s">
        <v>56</v>
      </c>
      <c r="D441" s="208" t="str">
        <f>Table11[[#This Row],[Site ID]]&amp;"-"&amp;Table11[[#This Row],[Site Name]]</f>
        <v>CA-Chestnut Avenue</v>
      </c>
      <c r="E441" s="220" t="s">
        <v>686</v>
      </c>
      <c r="F441" s="208" t="s">
        <v>449</v>
      </c>
      <c r="G441" s="215">
        <v>45140</v>
      </c>
      <c r="H441" s="215">
        <v>45175</v>
      </c>
      <c r="I441" s="216">
        <v>839.56666666665114</v>
      </c>
      <c r="J441" s="216">
        <v>16.207945765673067</v>
      </c>
      <c r="K441" s="216">
        <v>8.459261881875296</v>
      </c>
      <c r="L441" s="216">
        <v>0.98899999999999999</v>
      </c>
      <c r="M441" s="208"/>
      <c r="N441" s="269">
        <f>INDEX(Table12[],MATCH(Table11[[#This Row],[Site ID]],Table12[[#Data],[Site ID]],0),MATCH(Table11[[#Headers],[Area]],Table12[#Headers],0))</f>
        <v>5</v>
      </c>
      <c r="O441" s="209"/>
    </row>
    <row r="442" spans="2:15">
      <c r="B442" s="208" t="s">
        <v>148</v>
      </c>
      <c r="C442" s="209" t="s">
        <v>149</v>
      </c>
      <c r="D442" s="209" t="str">
        <f>Table11[[#This Row],[Site ID]]&amp;"-"&amp;Table11[[#This Row],[Site Name]]</f>
        <v>SR1-Southampton Road 1</v>
      </c>
      <c r="E442" s="195" t="s">
        <v>687</v>
      </c>
      <c r="F442" s="209" t="s">
        <v>449</v>
      </c>
      <c r="G442" s="218">
        <v>45140</v>
      </c>
      <c r="H442" s="218">
        <v>45175</v>
      </c>
      <c r="I442" s="219">
        <v>839.56666666665114</v>
      </c>
      <c r="J442" s="219">
        <v>32.350338666773141</v>
      </c>
      <c r="K442" s="219">
        <v>16.884310368879511</v>
      </c>
      <c r="L442" s="219">
        <v>1.974</v>
      </c>
      <c r="M442" s="209"/>
      <c r="N442" s="270">
        <f>INDEX(Table12[],MATCH(Table11[[#This Row],[Site ID]],Table12[[#Data],[Site ID]],0),MATCH(Table11[[#Headers],[Area]],Table12[#Headers],0))</f>
        <v>5</v>
      </c>
      <c r="O442" s="209"/>
    </row>
    <row r="443" spans="2:15">
      <c r="B443" s="208" t="s">
        <v>140</v>
      </c>
      <c r="C443" s="208" t="s">
        <v>152</v>
      </c>
      <c r="D443" s="208" t="str">
        <f>Table11[[#This Row],[Site ID]]&amp;"-"&amp;Table11[[#This Row],[Site Name]]</f>
        <v>SR2-Southampton Road 2</v>
      </c>
      <c r="E443" s="220" t="s">
        <v>688</v>
      </c>
      <c r="F443" s="208" t="s">
        <v>449</v>
      </c>
      <c r="G443" s="215">
        <v>45140</v>
      </c>
      <c r="H443" s="215">
        <v>45175</v>
      </c>
      <c r="I443" s="216">
        <v>839.25</v>
      </c>
      <c r="J443" s="216">
        <v>34.608577896931791</v>
      </c>
      <c r="K443" s="216">
        <v>18.062932096519724</v>
      </c>
      <c r="L443" s="216">
        <v>2.1110000000000002</v>
      </c>
      <c r="M443" s="208"/>
      <c r="N443" s="269">
        <f>INDEX(Table12[],MATCH(Table11[[#This Row],[Site ID]],Table12[[#Data],[Site ID]],0),MATCH(Table11[[#Headers],[Area]],Table12[#Headers],0))</f>
        <v>5</v>
      </c>
      <c r="O443" s="209"/>
    </row>
    <row r="444" spans="2:15">
      <c r="B444" s="208" t="s">
        <v>144</v>
      </c>
      <c r="C444" s="209" t="s">
        <v>156</v>
      </c>
      <c r="D444" s="209" t="str">
        <f>Table11[[#This Row],[Site ID]]&amp;"-"&amp;Table11[[#This Row],[Site Name]]</f>
        <v>TP(A)-The Point (A)</v>
      </c>
      <c r="E444" s="195" t="s">
        <v>689</v>
      </c>
      <c r="F444" s="209" t="s">
        <v>449</v>
      </c>
      <c r="G444" s="218">
        <v>45140</v>
      </c>
      <c r="H444" s="218">
        <v>45175</v>
      </c>
      <c r="I444" s="219">
        <v>839.34999999997672</v>
      </c>
      <c r="J444" s="219">
        <v>19.162770000596232</v>
      </c>
      <c r="K444" s="219">
        <v>10.001445720561708</v>
      </c>
      <c r="L444" s="219">
        <v>1.169</v>
      </c>
      <c r="M444" s="209"/>
      <c r="N444" s="270">
        <f>INDEX(Table12[],MATCH(Table11[[#This Row],[Site ID]],Table12[[#Data],[Site ID]],0),MATCH(Table11[[#Headers],[Area]],Table12[#Headers],0))</f>
        <v>6</v>
      </c>
      <c r="O444" s="209"/>
    </row>
    <row r="445" spans="2:15">
      <c r="B445" s="208" t="s">
        <v>147</v>
      </c>
      <c r="C445" s="208" t="s">
        <v>159</v>
      </c>
      <c r="D445" s="208" t="str">
        <f>Table11[[#This Row],[Site ID]]&amp;"-"&amp;Table11[[#This Row],[Site Name]]</f>
        <v>TP(B)-The Point (B)</v>
      </c>
      <c r="E445" s="220" t="s">
        <v>690</v>
      </c>
      <c r="F445" s="208" t="s">
        <v>449</v>
      </c>
      <c r="G445" s="215">
        <v>45140</v>
      </c>
      <c r="H445" s="215">
        <v>45175</v>
      </c>
      <c r="I445" s="216">
        <v>839.34999999997672</v>
      </c>
      <c r="J445" s="216">
        <v>19.359479359028356</v>
      </c>
      <c r="K445" s="216">
        <v>10.104112400327953</v>
      </c>
      <c r="L445" s="216">
        <v>1.181</v>
      </c>
      <c r="M445" s="208"/>
      <c r="N445" s="269">
        <f>INDEX(Table12[],MATCH(Table11[[#This Row],[Site ID]],Table12[[#Data],[Site ID]],0),MATCH(Table11[[#Headers],[Area]],Table12[#Headers],0))</f>
        <v>6</v>
      </c>
      <c r="O445" s="209"/>
    </row>
    <row r="446" spans="2:15">
      <c r="B446" s="208" t="s">
        <v>151</v>
      </c>
      <c r="C446" s="209" t="s">
        <v>162</v>
      </c>
      <c r="D446" s="209" t="str">
        <f>Table11[[#This Row],[Site ID]]&amp;"-"&amp;Table11[[#This Row],[Site Name]]</f>
        <v>TP(C)-The Point (C)</v>
      </c>
      <c r="E446" s="195" t="s">
        <v>691</v>
      </c>
      <c r="F446" s="209" t="s">
        <v>449</v>
      </c>
      <c r="G446" s="218">
        <v>45140</v>
      </c>
      <c r="H446" s="218">
        <v>45175</v>
      </c>
      <c r="I446" s="219">
        <v>839.34999999997672</v>
      </c>
      <c r="J446" s="219">
        <v>19.261124679812294</v>
      </c>
      <c r="K446" s="219">
        <v>10.052779060444831</v>
      </c>
      <c r="L446" s="219">
        <v>1.175</v>
      </c>
      <c r="M446" s="209"/>
      <c r="N446" s="270">
        <f>INDEX(Table12[],MATCH(Table11[[#This Row],[Site ID]],Table12[[#Data],[Site ID]],0),MATCH(Table11[[#Headers],[Area]],Table12[#Headers],0))</f>
        <v>6</v>
      </c>
      <c r="O446" s="209"/>
    </row>
    <row r="447" spans="2:15">
      <c r="B447" s="208" t="s">
        <v>155</v>
      </c>
      <c r="C447" s="208" t="s">
        <v>124</v>
      </c>
      <c r="D447" s="208" t="str">
        <f>Table11[[#This Row],[Site ID]]&amp;"-"&amp;Table11[[#This Row],[Site Name]]</f>
        <v>LRPR-leigh road/pluto Road</v>
      </c>
      <c r="E447" s="220" t="s">
        <v>692</v>
      </c>
      <c r="F447" s="208" t="s">
        <v>449</v>
      </c>
      <c r="G447" s="215">
        <v>45140</v>
      </c>
      <c r="H447" s="215">
        <v>45175</v>
      </c>
      <c r="I447" s="216">
        <v>839.36666666669771</v>
      </c>
      <c r="J447" s="216">
        <v>20.998307056907208</v>
      </c>
      <c r="K447" s="216">
        <v>10.959450447237582</v>
      </c>
      <c r="L447" s="216">
        <v>1.2809999999999999</v>
      </c>
      <c r="M447" s="208"/>
      <c r="N447" s="269">
        <f>INDEX(Table12[],MATCH(Table11[[#This Row],[Site ID]],Table12[[#Data],[Site ID]],0),MATCH(Table11[[#Headers],[Area]],Table12[#Headers],0))</f>
        <v>6</v>
      </c>
      <c r="O447" s="209"/>
    </row>
    <row r="448" spans="2:15">
      <c r="B448" s="208" t="s">
        <v>158</v>
      </c>
      <c r="C448" s="209" t="s">
        <v>143</v>
      </c>
      <c r="D448" s="209" t="str">
        <f>Table11[[#This Row],[Site ID]]&amp;"-"&amp;Table11[[#This Row],[Site Name]]</f>
        <v>OX-Oxburgh Close</v>
      </c>
      <c r="E448" s="195" t="s">
        <v>693</v>
      </c>
      <c r="F448" s="209" t="s">
        <v>449</v>
      </c>
      <c r="G448" s="218">
        <v>45140</v>
      </c>
      <c r="H448" s="218">
        <v>45175</v>
      </c>
      <c r="I448" s="219">
        <v>839.33333333325572</v>
      </c>
      <c r="J448" s="219">
        <v>12.24540071485419</v>
      </c>
      <c r="K448" s="219">
        <v>6.3911277217401832</v>
      </c>
      <c r="L448" s="219">
        <v>0.747</v>
      </c>
      <c r="M448" s="209"/>
      <c r="N448" s="270">
        <f>INDEX(Table12[],MATCH(Table11[[#This Row],[Site ID]],Table12[[#Data],[Site ID]],0),MATCH(Table11[[#Headers],[Area]],Table12[#Headers],0))</f>
        <v>6</v>
      </c>
      <c r="O448" s="209"/>
    </row>
    <row r="449" spans="2:15">
      <c r="B449" s="208" t="s">
        <v>161</v>
      </c>
      <c r="C449" s="208" t="s">
        <v>95</v>
      </c>
      <c r="D449" s="208" t="str">
        <f>Table11[[#This Row],[Site ID]]&amp;"-"&amp;Table11[[#This Row],[Site Name]]</f>
        <v>HG-Hadleigh Gardens</v>
      </c>
      <c r="E449" s="220" t="s">
        <v>694</v>
      </c>
      <c r="F449" s="208" t="s">
        <v>449</v>
      </c>
      <c r="G449" s="215">
        <v>45140</v>
      </c>
      <c r="H449" s="215">
        <v>45175</v>
      </c>
      <c r="I449" s="216">
        <v>839.36666666669771</v>
      </c>
      <c r="J449" s="216">
        <v>12.244914419601628</v>
      </c>
      <c r="K449" s="216">
        <v>6.3908739141970923</v>
      </c>
      <c r="L449" s="216">
        <v>0.747</v>
      </c>
      <c r="M449" s="208"/>
      <c r="N449" s="269">
        <f>INDEX(Table12[],MATCH(Table11[[#This Row],[Site ID]],Table12[[#Data],[Site ID]],0),MATCH(Table11[[#Headers],[Area]],Table12[#Headers],0))</f>
        <v>6</v>
      </c>
      <c r="O449" s="209"/>
    </row>
    <row r="450" spans="2:15">
      <c r="B450" s="208" t="s">
        <v>164</v>
      </c>
      <c r="C450" s="209" t="s">
        <v>175</v>
      </c>
      <c r="D450" s="209" t="str">
        <f>Table11[[#This Row],[Site ID]]&amp;"-"&amp;Table11[[#This Row],[Site Name]]</f>
        <v>WA-Woodside Avenue</v>
      </c>
      <c r="E450" s="195" t="s">
        <v>695</v>
      </c>
      <c r="F450" s="209" t="s">
        <v>449</v>
      </c>
      <c r="G450" s="218">
        <v>45140</v>
      </c>
      <c r="H450" s="218">
        <v>45175</v>
      </c>
      <c r="I450" s="219">
        <v>839.31666666670935</v>
      </c>
      <c r="J450" s="219">
        <v>24.622432534401735</v>
      </c>
      <c r="K450" s="219">
        <v>12.850956437579194</v>
      </c>
      <c r="L450" s="219">
        <v>1.502</v>
      </c>
      <c r="M450" s="209"/>
      <c r="N450" s="270">
        <f>INDEX(Table12[],MATCH(Table11[[#This Row],[Site ID]],Table12[[#Data],[Site ID]],0),MATCH(Table11[[#Headers],[Area]],Table12[#Headers],0))</f>
        <v>6</v>
      </c>
      <c r="O450" s="209"/>
    </row>
    <row r="451" spans="2:15">
      <c r="B451" s="208" t="s">
        <v>168</v>
      </c>
      <c r="C451" s="208" t="s">
        <v>42</v>
      </c>
      <c r="D451" s="208" t="str">
        <f>Table11[[#This Row],[Site ID]]&amp;"-"&amp;Table11[[#This Row],[Site Name]]</f>
        <v>BEL-Belmont Road</v>
      </c>
      <c r="E451" s="220" t="s">
        <v>696</v>
      </c>
      <c r="F451" s="208" t="s">
        <v>449</v>
      </c>
      <c r="G451" s="215">
        <v>45140</v>
      </c>
      <c r="H451" s="215">
        <v>45175</v>
      </c>
      <c r="I451" s="216">
        <v>839.31666666670935</v>
      </c>
      <c r="J451" s="216">
        <v>16.983249071664581</v>
      </c>
      <c r="K451" s="216">
        <v>8.8639087012863165</v>
      </c>
      <c r="L451" s="216">
        <v>1.036</v>
      </c>
      <c r="M451" s="208"/>
      <c r="N451" s="269">
        <f>INDEX(Table12[],MATCH(Table11[[#This Row],[Site ID]],Table12[[#Data],[Site ID]],0),MATCH(Table11[[#Headers],[Area]],Table12[#Headers],0))</f>
        <v>6</v>
      </c>
      <c r="O451" s="209"/>
    </row>
    <row r="452" spans="2:15">
      <c r="B452" s="208" t="s">
        <v>171</v>
      </c>
      <c r="C452" s="209" t="s">
        <v>120</v>
      </c>
      <c r="D452" s="209" t="str">
        <f>Table11[[#This Row],[Site ID]]&amp;"-"&amp;Table11[[#This Row],[Site Name]]</f>
        <v>LR13-Leigh Road/J13</v>
      </c>
      <c r="E452" s="195" t="s">
        <v>697</v>
      </c>
      <c r="F452" s="209" t="s">
        <v>449</v>
      </c>
      <c r="G452" s="218">
        <v>45140</v>
      </c>
      <c r="H452" s="218">
        <v>45175</v>
      </c>
      <c r="I452" s="219">
        <v>839.29999999998836</v>
      </c>
      <c r="J452" s="219">
        <v>33.098321220064804</v>
      </c>
      <c r="K452" s="219">
        <v>17.274697922789564</v>
      </c>
      <c r="L452" s="219">
        <v>2.0190000000000001</v>
      </c>
      <c r="M452" s="209"/>
      <c r="N452" s="270">
        <f>INDEX(Table12[],MATCH(Table11[[#This Row],[Site ID]],Table12[[#Data],[Site ID]],0),MATCH(Table11[[#Headers],[Area]],Table12[#Headers],0))</f>
        <v>6</v>
      </c>
      <c r="O452" s="209"/>
    </row>
    <row r="453" spans="2:15">
      <c r="B453" s="208" t="s">
        <v>174</v>
      </c>
      <c r="C453" s="208" t="s">
        <v>167</v>
      </c>
      <c r="D453" s="208" t="str">
        <f>Table11[[#This Row],[Site ID]]&amp;"-"&amp;Table11[[#This Row],[Site Name]]</f>
        <v>SC(A)-Steele Close (A)</v>
      </c>
      <c r="E453" s="220" t="s">
        <v>698</v>
      </c>
      <c r="F453" s="208" t="s">
        <v>449</v>
      </c>
      <c r="G453" s="215">
        <v>45140</v>
      </c>
      <c r="H453" s="215">
        <v>45175</v>
      </c>
      <c r="I453" s="216">
        <v>839.28333333344199</v>
      </c>
      <c r="J453" s="216">
        <v>16.918348591057644</v>
      </c>
      <c r="K453" s="216">
        <v>8.8300357990906289</v>
      </c>
      <c r="L453" s="216">
        <v>1.032</v>
      </c>
      <c r="M453" s="208"/>
      <c r="N453" s="269">
        <f>INDEX(Table12[],MATCH(Table11[[#This Row],[Site ID]],Table12[[#Data],[Site ID]],0),MATCH(Table11[[#Headers],[Area]],Table12[#Headers],0))</f>
        <v>6</v>
      </c>
      <c r="O453" s="209"/>
    </row>
    <row r="454" spans="2:15">
      <c r="B454" s="208" t="s">
        <v>177</v>
      </c>
      <c r="C454" s="209" t="s">
        <v>170</v>
      </c>
      <c r="D454" s="209" t="str">
        <f>Table11[[#This Row],[Site ID]]&amp;"-"&amp;Table11[[#This Row],[Site Name]]</f>
        <v>SC(B)-Steele Close (B)</v>
      </c>
      <c r="E454" s="195" t="s">
        <v>699</v>
      </c>
      <c r="F454" s="209" t="s">
        <v>449</v>
      </c>
      <c r="G454" s="218">
        <v>45140</v>
      </c>
      <c r="H454" s="218">
        <v>45175</v>
      </c>
      <c r="I454" s="219">
        <v>839.28333333326736</v>
      </c>
      <c r="J454" s="219">
        <v>17.639673530990127</v>
      </c>
      <c r="K454" s="219">
        <v>9.2065101936274143</v>
      </c>
      <c r="L454" s="219">
        <v>1.0760000000000001</v>
      </c>
      <c r="M454" s="209"/>
      <c r="N454" s="270">
        <f>INDEX(Table12[],MATCH(Table11[[#This Row],[Site ID]],Table12[[#Data],[Site ID]],0),MATCH(Table11[[#Headers],[Area]],Table12[#Headers],0))</f>
        <v>6</v>
      </c>
      <c r="O454" s="209"/>
    </row>
    <row r="455" spans="2:15">
      <c r="B455" s="208" t="s">
        <v>179</v>
      </c>
      <c r="C455" s="208" t="s">
        <v>173</v>
      </c>
      <c r="D455" s="208" t="str">
        <f>Table11[[#This Row],[Site ID]]&amp;"-"&amp;Table11[[#This Row],[Site Name]]</f>
        <v>SC(C)-Steele Close (C)</v>
      </c>
      <c r="E455" s="220" t="s">
        <v>700</v>
      </c>
      <c r="F455" s="208" t="s">
        <v>449</v>
      </c>
      <c r="G455" s="215">
        <v>45140</v>
      </c>
      <c r="H455" s="215">
        <v>45175</v>
      </c>
      <c r="I455" s="216">
        <v>839.28333333326736</v>
      </c>
      <c r="J455" s="216">
        <v>16.574079869731428</v>
      </c>
      <c r="K455" s="216">
        <v>8.6503548380644197</v>
      </c>
      <c r="L455" s="216">
        <v>1.0109999999999999</v>
      </c>
      <c r="M455" s="208"/>
      <c r="N455" s="269">
        <f>INDEX(Table12[],MATCH(Table11[[#This Row],[Site ID]],Table12[[#Data],[Site ID]],0),MATCH(Table11[[#Headers],[Area]],Table12[#Headers],0))</f>
        <v>6</v>
      </c>
      <c r="O455" s="209"/>
    </row>
    <row r="456" spans="2:15">
      <c r="B456" s="208" t="s">
        <v>182</v>
      </c>
      <c r="C456" s="209" t="s">
        <v>127</v>
      </c>
      <c r="D456" s="209" t="str">
        <f>Table11[[#This Row],[Site ID]]&amp;"-"&amp;Table11[[#This Row],[Site Name]]</f>
        <v>MC-Medina Close</v>
      </c>
      <c r="E456" s="195" t="s">
        <v>701</v>
      </c>
      <c r="F456" s="209" t="s">
        <v>449</v>
      </c>
      <c r="G456" s="218">
        <v>45140</v>
      </c>
      <c r="H456" s="218">
        <v>45175</v>
      </c>
      <c r="I456" s="219">
        <v>839.28333333344199</v>
      </c>
      <c r="J456" s="219">
        <v>17.508523541908492</v>
      </c>
      <c r="K456" s="219">
        <v>9.1380603037100698</v>
      </c>
      <c r="L456" s="219">
        <v>1.0680000000000001</v>
      </c>
      <c r="M456" s="209"/>
      <c r="N456" s="270">
        <f>INDEX(Table12[],MATCH(Table11[[#This Row],[Site ID]],Table12[[#Data],[Site ID]],0),MATCH(Table11[[#Headers],[Area]],Table12[#Headers],0))</f>
        <v>6</v>
      </c>
      <c r="O456" s="209"/>
    </row>
    <row r="457" spans="2:15">
      <c r="B457" s="208" t="s">
        <v>184</v>
      </c>
      <c r="C457" s="208" t="s">
        <v>154</v>
      </c>
      <c r="D457" s="208" t="str">
        <f>Table11[[#This Row],[Site ID]]&amp;"-"&amp;Table11[[#This Row],[Site Name]]</f>
        <v>PC(A)-Porteous Crescent (A)</v>
      </c>
      <c r="E457" s="220" t="s">
        <v>702</v>
      </c>
      <c r="F457" s="208" t="s">
        <v>449</v>
      </c>
      <c r="G457" s="215">
        <v>45140</v>
      </c>
      <c r="H457" s="215">
        <v>45175</v>
      </c>
      <c r="I457" s="216">
        <v>839.25</v>
      </c>
      <c r="J457" s="216">
        <v>17.607585344057195</v>
      </c>
      <c r="K457" s="216">
        <v>9.1897627056665954</v>
      </c>
      <c r="L457" s="216">
        <v>1.0740000000000001</v>
      </c>
      <c r="M457" s="208"/>
      <c r="N457" s="269">
        <f>INDEX(Table12[],MATCH(Table11[[#This Row],[Site ID]],Table12[[#Data],[Site ID]],0),MATCH(Table11[[#Headers],[Area]],Table12[#Headers],0))</f>
        <v>6</v>
      </c>
      <c r="O457" s="209"/>
    </row>
    <row r="458" spans="2:15">
      <c r="B458" s="208" t="s">
        <v>186</v>
      </c>
      <c r="C458" s="209" t="s">
        <v>133</v>
      </c>
      <c r="D458" s="209" t="str">
        <f>Table11[[#This Row],[Site ID]]&amp;"-"&amp;Table11[[#This Row],[Site Name]]</f>
        <v>NH-Nuffield Hospital</v>
      </c>
      <c r="E458" s="195" t="s">
        <v>703</v>
      </c>
      <c r="F458" s="209" t="s">
        <v>449</v>
      </c>
      <c r="G458" s="218">
        <v>45140</v>
      </c>
      <c r="H458" s="218">
        <v>45175</v>
      </c>
      <c r="I458" s="219">
        <v>839.18333333329065</v>
      </c>
      <c r="J458" s="219">
        <v>15.510334253540936</v>
      </c>
      <c r="K458" s="219">
        <v>8.0951640154180247</v>
      </c>
      <c r="L458" s="219">
        <v>0.94599999999999995</v>
      </c>
      <c r="M458" s="209"/>
      <c r="N458" s="270">
        <f>INDEX(Table12[],MATCH(Table11[[#This Row],[Site ID]],Table12[[#Data],[Site ID]],0),MATCH(Table11[[#Headers],[Area]],Table12[#Headers],0))</f>
        <v>7</v>
      </c>
      <c r="O458" s="209"/>
    </row>
    <row r="459" spans="2:15">
      <c r="B459" s="208" t="s">
        <v>189</v>
      </c>
      <c r="C459" s="208" t="s">
        <v>30</v>
      </c>
      <c r="D459" s="208" t="str">
        <f>Table11[[#This Row],[Site ID]]&amp;"-"&amp;Table11[[#This Row],[Site Name]]</f>
        <v>AR-Ashdown Road</v>
      </c>
      <c r="E459" s="220" t="s">
        <v>704</v>
      </c>
      <c r="F459" s="208" t="s">
        <v>449</v>
      </c>
      <c r="G459" s="215">
        <v>45140</v>
      </c>
      <c r="H459" s="215">
        <v>45175</v>
      </c>
      <c r="I459" s="216">
        <v>839.18333333329065</v>
      </c>
      <c r="J459" s="216">
        <v>5.7384957597667308</v>
      </c>
      <c r="K459" s="216">
        <v>2.9950395405880643</v>
      </c>
      <c r="L459" s="216">
        <v>0.35</v>
      </c>
      <c r="M459" s="208"/>
      <c r="N459" s="269">
        <f>INDEX(Table12[],MATCH(Table11[[#This Row],[Site ID]],Table12[[#Data],[Site ID]],0),MATCH(Table11[[#Headers],[Area]],Table12[#Headers],0))</f>
        <v>7</v>
      </c>
      <c r="O459" s="209"/>
    </row>
    <row r="460" spans="2:15">
      <c r="B460" s="208" t="s">
        <v>191</v>
      </c>
      <c r="C460" s="209" t="s">
        <v>60</v>
      </c>
      <c r="D460" s="209" t="str">
        <f>Table11[[#This Row],[Site ID]]&amp;"-"&amp;Table11[[#This Row],[Site Name]]</f>
        <v>CC-Chestnut Close</v>
      </c>
      <c r="E460" s="195" t="s">
        <v>705</v>
      </c>
      <c r="F460" s="209" t="s">
        <v>449</v>
      </c>
      <c r="G460" s="218">
        <v>45140</v>
      </c>
      <c r="H460" s="218">
        <v>45175</v>
      </c>
      <c r="I460" s="219">
        <v>839.16666666674428</v>
      </c>
      <c r="J460" s="219">
        <v>23.298755511417905</v>
      </c>
      <c r="K460" s="219">
        <v>12.160102041449846</v>
      </c>
      <c r="L460" s="219">
        <v>1.421</v>
      </c>
      <c r="M460" s="209"/>
      <c r="N460" s="270">
        <f>INDEX(Table12[],MATCH(Table11[[#This Row],[Site ID]],Table12[[#Data],[Site ID]],0),MATCH(Table11[[#Headers],[Area]],Table12[#Headers],0))</f>
        <v>8</v>
      </c>
      <c r="O460" s="209"/>
    </row>
    <row r="461" spans="2:15">
      <c r="B461" s="208" t="s">
        <v>193</v>
      </c>
      <c r="C461" s="208" t="s">
        <v>188</v>
      </c>
      <c r="D461" s="208" t="str">
        <f>Table11[[#This Row],[Site ID]]&amp;"-"&amp;Table11[[#This Row],[Site Name]]</f>
        <v>SSQ-Sparrow Square</v>
      </c>
      <c r="E461" s="220" t="s">
        <v>706</v>
      </c>
      <c r="F461" s="208" t="s">
        <v>449</v>
      </c>
      <c r="G461" s="215">
        <v>45140</v>
      </c>
      <c r="H461" s="215">
        <v>45175</v>
      </c>
      <c r="I461" s="216">
        <v>839.16666666674428</v>
      </c>
      <c r="J461" s="216">
        <v>18.937412115191893</v>
      </c>
      <c r="K461" s="216">
        <v>9.8838267824592343</v>
      </c>
      <c r="L461" s="216">
        <v>1.155</v>
      </c>
      <c r="M461" s="208"/>
      <c r="N461" s="269">
        <f>INDEX(Table12[],MATCH(Table11[[#This Row],[Site ID]],Table12[[#Data],[Site ID]],0),MATCH(Table11[[#Headers],[Area]],Table12[#Headers],0))</f>
        <v>8</v>
      </c>
      <c r="O461" s="209"/>
    </row>
    <row r="462" spans="2:15">
      <c r="B462" s="209" t="s">
        <v>197</v>
      </c>
      <c r="C462" s="209" t="s">
        <v>146</v>
      </c>
      <c r="D462" s="209" t="str">
        <f>Table11[[#This Row],[Site ID]]&amp;"-"&amp;Table11[[#This Row],[Site Name]]</f>
        <v>PA-Passfield Avenue</v>
      </c>
      <c r="E462" s="195" t="s">
        <v>707</v>
      </c>
      <c r="F462" s="209" t="s">
        <v>449</v>
      </c>
      <c r="G462" s="218">
        <v>45140</v>
      </c>
      <c r="H462" s="218">
        <v>45175</v>
      </c>
      <c r="I462" s="219">
        <v>839.15000000002328</v>
      </c>
      <c r="J462" s="219">
        <v>21.577601144014178</v>
      </c>
      <c r="K462" s="219">
        <v>11.261796004182765</v>
      </c>
      <c r="L462" s="219">
        <v>1.3160000000000001</v>
      </c>
      <c r="M462" s="209"/>
      <c r="N462" s="270">
        <f>INDEX(Table12[],MATCH(Table11[[#This Row],[Site ID]],Table12[[#Data],[Site ID]],0),MATCH(Table11[[#Headers],[Area]],Table12[#Headers],0))</f>
        <v>8</v>
      </c>
      <c r="O462" s="209"/>
    </row>
    <row r="463" spans="2:15">
      <c r="B463" s="208" t="s">
        <v>12</v>
      </c>
      <c r="C463" s="208" t="s">
        <v>13</v>
      </c>
      <c r="D463" s="208" t="str">
        <f>Table11[[#This Row],[Site ID]]&amp;"-"&amp;Table11[[#This Row],[Site Name]]</f>
        <v>HSB-High Street Botley</v>
      </c>
      <c r="E463" s="220" t="s">
        <v>708</v>
      </c>
      <c r="F463" s="208" t="s">
        <v>450</v>
      </c>
      <c r="G463" s="215">
        <v>45175</v>
      </c>
      <c r="H463" s="215">
        <v>45203</v>
      </c>
      <c r="I463" s="216">
        <v>671.6166666666395</v>
      </c>
      <c r="J463" s="216">
        <v>35.072697223119761</v>
      </c>
      <c r="K463" s="216">
        <v>18.305165565302591</v>
      </c>
      <c r="L463" s="216">
        <v>1.712</v>
      </c>
      <c r="M463" s="208"/>
      <c r="N463" s="269">
        <f>INDEX(Table12[],MATCH(Table11[[#This Row],[Site ID]],Table12[[#Data],[Site ID]],0),MATCH(Table11[[#Headers],[Area]],Table12[#Headers],0))</f>
        <v>1</v>
      </c>
      <c r="O463" s="209"/>
    </row>
    <row r="464" spans="2:15">
      <c r="B464" s="209" t="s">
        <v>23</v>
      </c>
      <c r="C464" s="209" t="s">
        <v>24</v>
      </c>
      <c r="D464" s="209" t="str">
        <f>Table11[[#This Row],[Site ID]]&amp;"-"&amp;Table11[[#This Row],[Site Name]]</f>
        <v>HSB2A-High Street Botley 2 (A)</v>
      </c>
      <c r="E464" s="195" t="s">
        <v>709</v>
      </c>
      <c r="F464" s="209" t="s">
        <v>450</v>
      </c>
      <c r="G464" s="218">
        <v>45175</v>
      </c>
      <c r="H464" s="218">
        <v>45203</v>
      </c>
      <c r="I464" s="219">
        <v>671.63333333318587</v>
      </c>
      <c r="J464" s="219">
        <v>30.319102685003429</v>
      </c>
      <c r="K464" s="219">
        <v>15.824166328289891</v>
      </c>
      <c r="L464" s="219">
        <v>1.48</v>
      </c>
      <c r="M464" s="209"/>
      <c r="N464" s="270">
        <f>INDEX(Table12[],MATCH(Table11[[#This Row],[Site ID]],Table12[[#Data],[Site ID]],0),MATCH(Table11[[#Headers],[Area]],Table12[#Headers],0))</f>
        <v>1</v>
      </c>
      <c r="O464" s="209"/>
    </row>
    <row r="465" spans="2:15">
      <c r="B465" s="208" t="s">
        <v>27</v>
      </c>
      <c r="C465" s="208" t="s">
        <v>28</v>
      </c>
      <c r="D465" s="208" t="str">
        <f>Table11[[#This Row],[Site ID]]&amp;"-"&amp;Table11[[#This Row],[Site Name]]</f>
        <v>KCA-Kings Copse Avenue</v>
      </c>
      <c r="E465" s="220" t="s">
        <v>710</v>
      </c>
      <c r="F465" s="208" t="s">
        <v>450</v>
      </c>
      <c r="G465" s="215">
        <v>45175</v>
      </c>
      <c r="H465" s="215">
        <v>45203</v>
      </c>
      <c r="I465" s="216">
        <v>671.6333333333605</v>
      </c>
      <c r="J465" s="216">
        <v>29.233351034789628</v>
      </c>
      <c r="K465" s="216">
        <v>15.257490101664734</v>
      </c>
      <c r="L465" s="216">
        <v>1.427</v>
      </c>
      <c r="M465" s="208"/>
      <c r="N465" s="269">
        <f>INDEX(Table12[],MATCH(Table11[[#This Row],[Site ID]],Table12[[#Data],[Site ID]],0),MATCH(Table11[[#Headers],[Area]],Table12[#Headers],0))</f>
        <v>1</v>
      </c>
      <c r="O465" s="209"/>
    </row>
    <row r="466" spans="2:15">
      <c r="B466" s="209" t="s">
        <v>31</v>
      </c>
      <c r="C466" s="209" t="s">
        <v>32</v>
      </c>
      <c r="D466" s="209" t="str">
        <f>Table11[[#This Row],[Site ID]]&amp;"-"&amp;Table11[[#This Row],[Site Name]]</f>
        <v>GR-Grange Road</v>
      </c>
      <c r="E466" s="195" t="s">
        <v>711</v>
      </c>
      <c r="F466" s="209" t="s">
        <v>450</v>
      </c>
      <c r="G466" s="218">
        <v>45175</v>
      </c>
      <c r="H466" s="218">
        <v>45203</v>
      </c>
      <c r="I466" s="219">
        <v>671.61666666681413</v>
      </c>
      <c r="J466" s="219">
        <v>23.415942129681934</v>
      </c>
      <c r="K466" s="219">
        <v>12.22126415954172</v>
      </c>
      <c r="L466" s="219">
        <v>1.143</v>
      </c>
      <c r="M466" s="209"/>
      <c r="N466" s="270">
        <f>INDEX(Table12[],MATCH(Table11[[#This Row],[Site ID]],Table12[[#Data],[Site ID]],0),MATCH(Table11[[#Headers],[Area]],Table12[#Headers],0))</f>
        <v>1</v>
      </c>
      <c r="O466" s="209"/>
    </row>
    <row r="467" spans="2:15">
      <c r="B467" s="208" t="s">
        <v>39</v>
      </c>
      <c r="C467" s="208" t="s">
        <v>40</v>
      </c>
      <c r="D467" s="208" t="str">
        <f>Table11[[#This Row],[Site ID]]&amp;"-"&amp;Table11[[#This Row],[Site Name]]</f>
        <v>WSRB-Winchester Street Railway Bridge</v>
      </c>
      <c r="E467" s="220" t="s">
        <v>712</v>
      </c>
      <c r="F467" s="208" t="s">
        <v>450</v>
      </c>
      <c r="G467" s="215">
        <v>45175</v>
      </c>
      <c r="H467" s="215">
        <v>45203</v>
      </c>
      <c r="I467" s="216">
        <v>671.58333333337214</v>
      </c>
      <c r="J467" s="216">
        <v>12.907065392727882</v>
      </c>
      <c r="K467" s="216">
        <v>6.7364641924467028</v>
      </c>
      <c r="L467" s="216">
        <v>0.63</v>
      </c>
      <c r="M467" s="208"/>
      <c r="N467" s="269">
        <f>INDEX(Table12[],MATCH(Table11[[#This Row],[Site ID]],Table12[[#Data],[Site ID]],0),MATCH(Table11[[#Headers],[Area]],Table12[#Headers],0))</f>
        <v>1</v>
      </c>
      <c r="O467" s="209"/>
    </row>
    <row r="468" spans="2:15">
      <c r="B468" s="209" t="s">
        <v>43</v>
      </c>
      <c r="C468" s="209" t="s">
        <v>44</v>
      </c>
      <c r="D468" s="209" t="str">
        <f>Table11[[#This Row],[Site ID]]&amp;"-"&amp;Table11[[#This Row],[Site Name]]</f>
        <v>UNC-Upper Northam Close</v>
      </c>
      <c r="E468" s="195" t="s">
        <v>713</v>
      </c>
      <c r="F468" s="209" t="s">
        <v>450</v>
      </c>
      <c r="G468" s="218">
        <v>45175</v>
      </c>
      <c r="H468" s="218">
        <v>45203</v>
      </c>
      <c r="I468" s="219">
        <v>671.48333333339542</v>
      </c>
      <c r="J468" s="219">
        <v>24.158248157062971</v>
      </c>
      <c r="K468" s="219">
        <v>12.608689017256248</v>
      </c>
      <c r="L468" s="219">
        <v>1.179</v>
      </c>
      <c r="M468" s="209"/>
      <c r="N468" s="270">
        <f>INDEX(Table12[],MATCH(Table11[[#This Row],[Site ID]],Table12[[#Data],[Site ID]],0),MATCH(Table11[[#Headers],[Area]],Table12[#Headers],0))</f>
        <v>1</v>
      </c>
      <c r="O468" s="209"/>
    </row>
    <row r="469" spans="2:15">
      <c r="B469" s="208" t="s">
        <v>47</v>
      </c>
      <c r="C469" s="208" t="s">
        <v>34</v>
      </c>
      <c r="D469" s="208" t="str">
        <f>Table11[[#This Row],[Site ID]]&amp;"-"&amp;Table11[[#This Row],[Site Name]]</f>
        <v>BDG-Bridge Road</v>
      </c>
      <c r="E469" s="220" t="s">
        <v>714</v>
      </c>
      <c r="F469" s="208" t="s">
        <v>450</v>
      </c>
      <c r="G469" s="215">
        <v>45175</v>
      </c>
      <c r="H469" s="215">
        <v>45203</v>
      </c>
      <c r="I469" s="216">
        <v>671.51666666666279</v>
      </c>
      <c r="J469" s="216">
        <v>26.185503462311836</v>
      </c>
      <c r="K469" s="216">
        <v>13.666755460496784</v>
      </c>
      <c r="L469" s="216">
        <v>1.278</v>
      </c>
      <c r="M469" s="208"/>
      <c r="N469" s="269">
        <f>INDEX(Table12[],MATCH(Table11[[#This Row],[Site ID]],Table12[[#Data],[Site ID]],0),MATCH(Table11[[#Headers],[Area]],Table12[#Headers],0))</f>
        <v>2</v>
      </c>
      <c r="O469" s="209"/>
    </row>
    <row r="470" spans="2:15">
      <c r="B470" s="209" t="s">
        <v>50</v>
      </c>
      <c r="C470" s="209" t="s">
        <v>38</v>
      </c>
      <c r="D470" s="209" t="str">
        <f>Table11[[#This Row],[Site ID]]&amp;"-"&amp;Table11[[#This Row],[Site Name]]</f>
        <v>BDG2-Bridge Road 2</v>
      </c>
      <c r="E470" s="195" t="s">
        <v>715</v>
      </c>
      <c r="F470" s="209" t="s">
        <v>450</v>
      </c>
      <c r="G470" s="218">
        <v>45175</v>
      </c>
      <c r="H470" s="218">
        <v>45203</v>
      </c>
      <c r="I470" s="219">
        <v>671.51666666666279</v>
      </c>
      <c r="J470" s="219">
        <v>41.183773051053819</v>
      </c>
      <c r="K470" s="219">
        <v>21.494662343973811</v>
      </c>
      <c r="L470" s="219">
        <v>2.0099999999999998</v>
      </c>
      <c r="M470" s="209"/>
      <c r="N470" s="270">
        <f>INDEX(Table12[],MATCH(Table11[[#This Row],[Site ID]],Table12[[#Data],[Site ID]],0),MATCH(Table11[[#Headers],[Area]],Table12[#Headers],0))</f>
        <v>2</v>
      </c>
      <c r="O470" s="209"/>
    </row>
    <row r="471" spans="2:15">
      <c r="B471" s="208" t="s">
        <v>53</v>
      </c>
      <c r="C471" s="208" t="s">
        <v>54</v>
      </c>
      <c r="D471" s="208" t="str">
        <f>Table11[[#This Row],[Site ID]]&amp;"-"&amp;Table11[[#This Row],[Site Name]]</f>
        <v>OH2-Oakhill 2 (Bridge)</v>
      </c>
      <c r="E471" s="220" t="s">
        <v>716</v>
      </c>
      <c r="F471" s="208" t="s">
        <v>450</v>
      </c>
      <c r="G471" s="215">
        <v>45175</v>
      </c>
      <c r="H471" s="215">
        <v>45203</v>
      </c>
      <c r="I471" s="216">
        <v>671.71666666661622</v>
      </c>
      <c r="J471" s="216">
        <v>47.521345805526728</v>
      </c>
      <c r="K471" s="216">
        <v>24.802372549857374</v>
      </c>
      <c r="L471" s="216">
        <v>2.3199999999999998</v>
      </c>
      <c r="M471" s="208"/>
      <c r="N471" s="269">
        <f>INDEX(Table12[],MATCH(Table11[[#This Row],[Site ID]],Table12[[#Data],[Site ID]],0),MATCH(Table11[[#Headers],[Area]],Table12[#Headers],0))</f>
        <v>2</v>
      </c>
      <c r="O471" s="209"/>
    </row>
    <row r="472" spans="2:15">
      <c r="B472" s="209" t="s">
        <v>57</v>
      </c>
      <c r="C472" s="209" t="s">
        <v>58</v>
      </c>
      <c r="D472" s="209" t="str">
        <f>Table11[[#This Row],[Site ID]]&amp;"-"&amp;Table11[[#This Row],[Site Name]]</f>
        <v>OH-Oakhill (Prov)</v>
      </c>
      <c r="E472" s="195" t="s">
        <v>717</v>
      </c>
      <c r="F472" s="209" t="s">
        <v>450</v>
      </c>
      <c r="G472" s="218">
        <v>45175</v>
      </c>
      <c r="H472" s="218">
        <v>45203</v>
      </c>
      <c r="I472" s="219">
        <v>671.58333333337214</v>
      </c>
      <c r="J472" s="219">
        <v>39.212893907430413</v>
      </c>
      <c r="K472" s="219">
        <v>20.466019784671406</v>
      </c>
      <c r="L472" s="219">
        <v>1.9139999999999999</v>
      </c>
      <c r="M472" s="209"/>
      <c r="N472" s="270">
        <f>INDEX(Table12[],MATCH(Table11[[#This Row],[Site ID]],Table12[[#Data],[Site ID]],0),MATCH(Table11[[#Headers],[Area]],Table12[#Headers],0))</f>
        <v>2</v>
      </c>
      <c r="O472" s="209"/>
    </row>
    <row r="473" spans="2:15">
      <c r="B473" s="208" t="s">
        <v>65</v>
      </c>
      <c r="C473" s="208" t="s">
        <v>66</v>
      </c>
      <c r="D473" s="208" t="str">
        <f>Table11[[#This Row],[Site ID]]&amp;"-"&amp;Table11[[#This Row],[Site Name]]</f>
        <v>PH1-Providence Hill 1</v>
      </c>
      <c r="E473" s="220" t="s">
        <v>718</v>
      </c>
      <c r="F473" s="208" t="s">
        <v>450</v>
      </c>
      <c r="G473" s="215">
        <v>45175</v>
      </c>
      <c r="H473" s="215">
        <v>45203</v>
      </c>
      <c r="I473" s="216">
        <v>672.19999999995343</v>
      </c>
      <c r="J473" s="216">
        <v>32.033375483489273</v>
      </c>
      <c r="K473" s="216">
        <v>16.718880732510058</v>
      </c>
      <c r="L473" s="216">
        <v>1.5649999999999999</v>
      </c>
      <c r="M473" s="208"/>
      <c r="N473" s="269">
        <f>INDEX(Table12[],MATCH(Table11[[#This Row],[Site ID]],Table12[[#Data],[Site ID]],0),MATCH(Table11[[#Headers],[Area]],Table12[#Headers],0))</f>
        <v>2</v>
      </c>
      <c r="O473" s="209"/>
    </row>
    <row r="474" spans="2:15">
      <c r="B474" s="208" t="s">
        <v>69</v>
      </c>
      <c r="C474" s="209" t="s">
        <v>70</v>
      </c>
      <c r="D474" s="209" t="str">
        <f>Table11[[#This Row],[Site ID]]&amp;"-"&amp;Table11[[#This Row],[Site Name]]</f>
        <v>PH3-Providence Hill 3</v>
      </c>
      <c r="E474" s="195" t="s">
        <v>719</v>
      </c>
      <c r="F474" s="209" t="s">
        <v>450</v>
      </c>
      <c r="G474" s="218">
        <v>45175</v>
      </c>
      <c r="H474" s="218">
        <v>45203</v>
      </c>
      <c r="I474" s="219">
        <v>672.20000000012806</v>
      </c>
      <c r="J474" s="219">
        <v>27.161846176727941</v>
      </c>
      <c r="K474" s="219">
        <v>14.176328902258843</v>
      </c>
      <c r="L474" s="219">
        <v>1.327</v>
      </c>
      <c r="M474" s="209"/>
      <c r="N474" s="270">
        <f>INDEX(Table12[],MATCH(Table11[[#This Row],[Site ID]],Table12[[#Data],[Site ID]],0),MATCH(Table11[[#Headers],[Area]],Table12[#Headers],0))</f>
        <v>2</v>
      </c>
      <c r="O474" s="209"/>
    </row>
    <row r="475" spans="2:15">
      <c r="B475" s="208" t="s">
        <v>73</v>
      </c>
      <c r="C475" s="208" t="s">
        <v>74</v>
      </c>
      <c r="D475" s="208" t="str">
        <f>Table11[[#This Row],[Site ID]]&amp;"-"&amp;Table11[[#This Row],[Site Name]]</f>
        <v>HL2-Hamble Lane 2 (Tesco)</v>
      </c>
      <c r="E475" s="220" t="s">
        <v>720</v>
      </c>
      <c r="F475" s="208" t="s">
        <v>450</v>
      </c>
      <c r="G475" s="215">
        <v>45175</v>
      </c>
      <c r="H475" s="215">
        <v>45203</v>
      </c>
      <c r="I475" s="216">
        <v>672.46666666679084</v>
      </c>
      <c r="J475" s="216">
        <v>41.391578764739066</v>
      </c>
      <c r="K475" s="216">
        <v>21.60312044088678</v>
      </c>
      <c r="L475" s="216">
        <v>2.0230000000000001</v>
      </c>
      <c r="M475" s="208"/>
      <c r="N475" s="269">
        <f>INDEX(Table12[],MATCH(Table11[[#This Row],[Site ID]],Table12[[#Data],[Site ID]],0),MATCH(Table11[[#Headers],[Area]],Table12[#Headers],0))</f>
        <v>2</v>
      </c>
      <c r="O475" s="209"/>
    </row>
    <row r="476" spans="2:15">
      <c r="B476" s="208" t="s">
        <v>77</v>
      </c>
      <c r="C476" s="209" t="s">
        <v>78</v>
      </c>
      <c r="D476" s="209" t="str">
        <f>Table11[[#This Row],[Site ID]]&amp;"-"&amp;Table11[[#This Row],[Site Name]]</f>
        <v>HL-Hamble Lane (Woodlands)</v>
      </c>
      <c r="E476" s="195" t="s">
        <v>721</v>
      </c>
      <c r="F476" s="209" t="s">
        <v>450</v>
      </c>
      <c r="G476" s="218">
        <v>45175</v>
      </c>
      <c r="H476" s="218">
        <v>45203</v>
      </c>
      <c r="I476" s="219">
        <v>672.48333333333721</v>
      </c>
      <c r="J476" s="219">
        <v>28.398461424074778</v>
      </c>
      <c r="K476" s="219">
        <v>14.821743958285376</v>
      </c>
      <c r="L476" s="219">
        <v>1.3879999999999999</v>
      </c>
      <c r="M476" s="209"/>
      <c r="N476" s="270">
        <f>INDEX(Table12[],MATCH(Table11[[#This Row],[Site ID]],Table12[[#Data],[Site ID]],0),MATCH(Table11[[#Headers],[Area]],Table12[#Headers],0))</f>
        <v>2</v>
      </c>
      <c r="O476" s="209"/>
    </row>
    <row r="477" spans="2:15">
      <c r="B477" s="208" t="s">
        <v>81</v>
      </c>
      <c r="C477" s="208" t="s">
        <v>82</v>
      </c>
      <c r="D477" s="208" t="str">
        <f>Table11[[#This Row],[Site ID]]&amp;"-"&amp;Table11[[#This Row],[Site Name]]</f>
        <v>HCF-Hamble Corner Fruit Farm</v>
      </c>
      <c r="E477" s="220" t="s">
        <v>722</v>
      </c>
      <c r="F477" s="208" t="s">
        <v>450</v>
      </c>
      <c r="G477" s="215">
        <v>45175</v>
      </c>
      <c r="H477" s="215">
        <v>45203</v>
      </c>
      <c r="I477" s="216">
        <v>672.46666666679084</v>
      </c>
      <c r="J477" s="216">
        <v>32.81863190244264</v>
      </c>
      <c r="K477" s="216">
        <v>17.128722287287392</v>
      </c>
      <c r="L477" s="216">
        <v>1.6040000000000001</v>
      </c>
      <c r="M477" s="208"/>
      <c r="N477" s="269">
        <f>INDEX(Table12[],MATCH(Table11[[#This Row],[Site ID]],Table12[[#Data],[Site ID]],0),MATCH(Table11[[#Headers],[Area]],Table12[#Headers],0))</f>
        <v>2</v>
      </c>
      <c r="O477" s="209"/>
    </row>
    <row r="478" spans="2:15">
      <c r="B478" s="208" t="s">
        <v>89</v>
      </c>
      <c r="C478" s="209" t="s">
        <v>90</v>
      </c>
      <c r="D478" s="209" t="str">
        <f>Table11[[#This Row],[Site ID]]&amp;"-"&amp;Table11[[#This Row],[Site Name]]</f>
        <v>HPS-Hamble Primary School</v>
      </c>
      <c r="E478" s="195" t="s">
        <v>723</v>
      </c>
      <c r="F478" s="209" t="s">
        <v>450</v>
      </c>
      <c r="G478" s="218">
        <v>45175</v>
      </c>
      <c r="H478" s="218">
        <v>45203</v>
      </c>
      <c r="I478" s="219">
        <v>672.45000000006985</v>
      </c>
      <c r="J478" s="219">
        <v>24.594122983118865</v>
      </c>
      <c r="K478" s="219">
        <v>12.836181097661203</v>
      </c>
      <c r="L478" s="219">
        <v>1.202</v>
      </c>
      <c r="M478" s="209"/>
      <c r="N478" s="270">
        <f>INDEX(Table12[],MATCH(Table11[[#This Row],[Site ID]],Table12[[#Data],[Site ID]],0),MATCH(Table11[[#Headers],[Area]],Table12[#Headers],0))</f>
        <v>2</v>
      </c>
      <c r="O478" s="209"/>
    </row>
    <row r="479" spans="2:15">
      <c r="B479" s="208" t="s">
        <v>88</v>
      </c>
      <c r="C479" s="208" t="s">
        <v>93</v>
      </c>
      <c r="D479" s="208" t="str">
        <f>Table11[[#This Row],[Site ID]]&amp;"-"&amp;Table11[[#This Row],[Site Name]]</f>
        <v>HPO-Hound Parish Office</v>
      </c>
      <c r="E479" s="220" t="s">
        <v>724</v>
      </c>
      <c r="F479" s="208" t="s">
        <v>450</v>
      </c>
      <c r="G479" s="215">
        <v>45175</v>
      </c>
      <c r="H479" s="215">
        <v>45203</v>
      </c>
      <c r="I479" s="216">
        <v>672.54999999987194</v>
      </c>
      <c r="J479" s="216">
        <v>21.030781354550136</v>
      </c>
      <c r="K479" s="216">
        <v>10.976399454358109</v>
      </c>
      <c r="L479" s="216">
        <v>1.028</v>
      </c>
      <c r="M479" s="208"/>
      <c r="N479" s="269">
        <f>INDEX(Table12[],MATCH(Table11[[#This Row],[Site ID]],Table12[[#Data],[Site ID]],0),MATCH(Table11[[#Headers],[Area]],Table12[#Headers],0))</f>
        <v>2</v>
      </c>
      <c r="O479" s="209"/>
    </row>
    <row r="480" spans="2:15">
      <c r="B480" s="208" t="s">
        <v>92</v>
      </c>
      <c r="C480" s="209" t="s">
        <v>97</v>
      </c>
      <c r="D480" s="209" t="str">
        <f>Table11[[#This Row],[Site ID]]&amp;"-"&amp;Table11[[#This Row],[Site Name]]</f>
        <v>SWA-Swaythling road</v>
      </c>
      <c r="E480" s="195" t="s">
        <v>725</v>
      </c>
      <c r="F480" s="209" t="s">
        <v>450</v>
      </c>
      <c r="G480" s="218">
        <v>45175</v>
      </c>
      <c r="H480" s="218">
        <v>45203</v>
      </c>
      <c r="I480" s="219">
        <v>672.70000000001164</v>
      </c>
      <c r="J480" s="219">
        <v>31.825485357513944</v>
      </c>
      <c r="K480" s="219">
        <v>16.610378579078258</v>
      </c>
      <c r="L480" s="219">
        <v>1.556</v>
      </c>
      <c r="M480" s="209"/>
      <c r="N480" s="270">
        <f>INDEX(Table12[],MATCH(Table11[[#This Row],[Site ID]],Table12[[#Data],[Site ID]],0),MATCH(Table11[[#Headers],[Area]],Table12[#Headers],0))</f>
        <v>3</v>
      </c>
      <c r="O480" s="209"/>
    </row>
    <row r="481" spans="2:15">
      <c r="B481" s="208" t="s">
        <v>96</v>
      </c>
      <c r="C481" s="208" t="s">
        <v>26</v>
      </c>
      <c r="D481" s="208" t="str">
        <f>Table11[[#This Row],[Site ID]]&amp;"-"&amp;Table11[[#This Row],[Site Name]]</f>
        <v>AL-Allington Lane</v>
      </c>
      <c r="E481" s="220" t="s">
        <v>726</v>
      </c>
      <c r="F481" s="208" t="s">
        <v>450</v>
      </c>
      <c r="G481" s="215">
        <v>45175</v>
      </c>
      <c r="H481" s="215">
        <v>45203</v>
      </c>
      <c r="I481" s="216">
        <v>672.73333333327901</v>
      </c>
      <c r="J481" s="216">
        <v>28.817408086415963</v>
      </c>
      <c r="K481" s="216">
        <v>15.040400880175346</v>
      </c>
      <c r="L481" s="216">
        <v>1.409</v>
      </c>
      <c r="M481" s="208"/>
      <c r="N481" s="269">
        <f>INDEX(Table12[],MATCH(Table11[[#This Row],[Site ID]],Table12[[#Data],[Site ID]],0),MATCH(Table11[[#Headers],[Area]],Table12[#Headers],0))</f>
        <v>3</v>
      </c>
      <c r="O481" s="209"/>
    </row>
    <row r="482" spans="2:15">
      <c r="B482" s="208" t="s">
        <v>99</v>
      </c>
      <c r="C482" s="209" t="s">
        <v>102</v>
      </c>
      <c r="D482" s="209" t="str">
        <f>Table11[[#This Row],[Site ID]]&amp;"-"&amp;Table11[[#This Row],[Site Name]]</f>
        <v>JW-Jukes Walk</v>
      </c>
      <c r="E482" s="195" t="s">
        <v>727</v>
      </c>
      <c r="F482" s="209" t="s">
        <v>450</v>
      </c>
      <c r="G482" s="218">
        <v>45175</v>
      </c>
      <c r="H482" s="218">
        <v>45203</v>
      </c>
      <c r="I482" s="219">
        <v>672.94999999995343</v>
      </c>
      <c r="J482" s="219">
        <v>21.079618099414489</v>
      </c>
      <c r="K482" s="219">
        <v>11.001888360863513</v>
      </c>
      <c r="L482" s="219">
        <v>1.0309999999999999</v>
      </c>
      <c r="M482" s="209"/>
      <c r="N482" s="270">
        <f>INDEX(Table12[],MATCH(Table11[[#This Row],[Site ID]],Table12[[#Data],[Site ID]],0),MATCH(Table11[[#Headers],[Area]],Table12[#Headers],0))</f>
        <v>3</v>
      </c>
      <c r="O482" s="209"/>
    </row>
    <row r="483" spans="2:15">
      <c r="B483" s="208" t="s">
        <v>101</v>
      </c>
      <c r="C483" s="208" t="s">
        <v>46</v>
      </c>
      <c r="D483" s="208" t="str">
        <f>Table11[[#This Row],[Site ID]]&amp;"-"&amp;Table11[[#This Row],[Site Name]]</f>
        <v>BOT-Botley Road</v>
      </c>
      <c r="E483" s="220" t="s">
        <v>728</v>
      </c>
      <c r="F483" s="208" t="s">
        <v>450</v>
      </c>
      <c r="G483" s="215">
        <v>45175</v>
      </c>
      <c r="H483" s="215">
        <v>45203</v>
      </c>
      <c r="I483" s="216">
        <v>672.99999999994179</v>
      </c>
      <c r="J483" s="216">
        <v>30.441531946510807</v>
      </c>
      <c r="K483" s="216">
        <v>15.888064690245724</v>
      </c>
      <c r="L483" s="216">
        <v>1.4890000000000001</v>
      </c>
      <c r="M483" s="208"/>
      <c r="N483" s="269">
        <f>INDEX(Table12[],MATCH(Table11[[#This Row],[Site ID]],Table12[[#Data],[Site ID]],0),MATCH(Table11[[#Headers],[Area]],Table12[#Headers],0))</f>
        <v>4</v>
      </c>
      <c r="O483" s="209"/>
    </row>
    <row r="484" spans="2:15">
      <c r="B484" s="209" t="s">
        <v>106</v>
      </c>
      <c r="C484" s="209" t="s">
        <v>84</v>
      </c>
      <c r="D484" s="209" t="str">
        <f>Table11[[#This Row],[Site ID]]&amp;"-"&amp;Table11[[#This Row],[Site Name]]</f>
        <v>FORSL-Fair Oak Road/Sandy Lane</v>
      </c>
      <c r="E484" s="195" t="s">
        <v>729</v>
      </c>
      <c r="F484" s="209" t="s">
        <v>450</v>
      </c>
      <c r="G484" s="218">
        <v>45175</v>
      </c>
      <c r="H484" s="218">
        <v>45203</v>
      </c>
      <c r="I484" s="219">
        <v>672.94999999995343</v>
      </c>
      <c r="J484" s="219">
        <v>32.631494167473839</v>
      </c>
      <c r="K484" s="219">
        <v>17.03105123563353</v>
      </c>
      <c r="L484" s="219">
        <v>1.5960000000000001</v>
      </c>
      <c r="M484" s="209"/>
      <c r="N484" s="270">
        <f>INDEX(Table12[],MATCH(Table11[[#This Row],[Site ID]],Table12[[#Data],[Site ID]],0),MATCH(Table11[[#Headers],[Area]],Table12[#Headers],0))</f>
        <v>4</v>
      </c>
      <c r="O484" s="209"/>
    </row>
    <row r="485" spans="2:15">
      <c r="B485" s="208" t="s">
        <v>109</v>
      </c>
      <c r="C485" s="208" t="s">
        <v>80</v>
      </c>
      <c r="D485" s="208" t="str">
        <f>Table11[[#This Row],[Site ID]]&amp;"-"&amp;Table11[[#This Row],[Site Name]]</f>
        <v>FOR-Fair Oak Road</v>
      </c>
      <c r="E485" s="220" t="s">
        <v>730</v>
      </c>
      <c r="F485" s="208" t="s">
        <v>450</v>
      </c>
      <c r="G485" s="215">
        <v>45175</v>
      </c>
      <c r="H485" s="215">
        <v>45203</v>
      </c>
      <c r="I485" s="216">
        <v>672.84999999997672</v>
      </c>
      <c r="J485" s="216">
        <v>20.919160288326498</v>
      </c>
      <c r="K485" s="216">
        <v>10.91814211290527</v>
      </c>
      <c r="L485" s="216">
        <v>1.0229999999999999</v>
      </c>
      <c r="M485" s="208"/>
      <c r="N485" s="269">
        <f>INDEX(Table12[],MATCH(Table11[[#This Row],[Site ID]],Table12[[#Data],[Site ID]],0),MATCH(Table11[[#Headers],[Area]],Table12[#Headers],0))</f>
        <v>4</v>
      </c>
      <c r="O485" s="209"/>
    </row>
    <row r="486" spans="2:15">
      <c r="B486" s="208" t="s">
        <v>111</v>
      </c>
      <c r="C486" s="209" t="s">
        <v>49</v>
      </c>
      <c r="D486" s="209" t="str">
        <f>Table11[[#This Row],[Site ID]]&amp;"-"&amp;Table11[[#This Row],[Site Name]]</f>
        <v>BR-Bishopstoke Road</v>
      </c>
      <c r="E486" s="195" t="s">
        <v>731</v>
      </c>
      <c r="F486" s="209" t="s">
        <v>450</v>
      </c>
      <c r="G486" s="218">
        <v>45175</v>
      </c>
      <c r="H486" s="218">
        <v>45203</v>
      </c>
      <c r="I486" s="219">
        <v>673.01666666666279</v>
      </c>
      <c r="J486" s="219">
        <v>36.962341695351988</v>
      </c>
      <c r="K486" s="219">
        <v>19.291410070643</v>
      </c>
      <c r="L486" s="219">
        <v>1.8080000000000001</v>
      </c>
      <c r="M486" s="209"/>
      <c r="N486" s="270">
        <f>INDEX(Table12[],MATCH(Table11[[#This Row],[Site ID]],Table12[[#Data],[Site ID]],0),MATCH(Table11[[#Headers],[Area]],Table12[#Headers],0))</f>
        <v>5</v>
      </c>
      <c r="O486" s="209"/>
    </row>
    <row r="487" spans="2:15">
      <c r="B487" s="208" t="s">
        <v>113</v>
      </c>
      <c r="C487" s="208" t="s">
        <v>52</v>
      </c>
      <c r="D487" s="208" t="str">
        <f>Table11[[#This Row],[Site ID]]&amp;"-"&amp;Table11[[#This Row],[Site Name]]</f>
        <v>BR2-Bishopstoke Road 2</v>
      </c>
      <c r="E487" s="220" t="s">
        <v>732</v>
      </c>
      <c r="F487" s="208" t="s">
        <v>450</v>
      </c>
      <c r="G487" s="215">
        <v>45175</v>
      </c>
      <c r="H487" s="215">
        <v>45203</v>
      </c>
      <c r="I487" s="216">
        <v>672.98333333339542</v>
      </c>
      <c r="J487" s="216">
        <v>29.522270487131678</v>
      </c>
      <c r="K487" s="216">
        <v>15.40828313524618</v>
      </c>
      <c r="L487" s="216">
        <v>1.444</v>
      </c>
      <c r="M487" s="208"/>
      <c r="N487" s="269">
        <f>INDEX(Table12[],MATCH(Table11[[#This Row],[Site ID]],Table12[[#Data],[Site ID]],0),MATCH(Table11[[#Headers],[Area]],Table12[#Headers],0))</f>
        <v>5</v>
      </c>
      <c r="O487" s="209"/>
    </row>
    <row r="488" spans="2:15">
      <c r="B488" s="208" t="s">
        <v>115</v>
      </c>
      <c r="C488" s="209" t="s">
        <v>118</v>
      </c>
      <c r="D488" s="209" t="str">
        <f>Table11[[#This Row],[Site ID]]&amp;"-"&amp;Table11[[#This Row],[Site Name]]</f>
        <v>TWY-Twyford Road</v>
      </c>
      <c r="E488" s="195" t="s">
        <v>733</v>
      </c>
      <c r="F488" s="209" t="s">
        <v>450</v>
      </c>
      <c r="G488" s="218">
        <v>45175</v>
      </c>
      <c r="H488" s="218">
        <v>45203</v>
      </c>
      <c r="I488" s="219">
        <v>673.61666666669771</v>
      </c>
      <c r="J488" s="219">
        <v>27.165999455673344</v>
      </c>
      <c r="K488" s="219">
        <v>14.17849658438066</v>
      </c>
      <c r="L488" s="219">
        <v>1.33</v>
      </c>
      <c r="M488" s="209"/>
      <c r="N488" s="270">
        <f>INDEX(Table12[],MATCH(Table11[[#This Row],[Site ID]],Table12[[#Data],[Site ID]],0),MATCH(Table11[[#Headers],[Area]],Table12[#Headers],0))</f>
        <v>5</v>
      </c>
      <c r="O488" s="209"/>
    </row>
    <row r="489" spans="2:15">
      <c r="B489" s="208" t="s">
        <v>117</v>
      </c>
      <c r="C489" s="208" t="s">
        <v>122</v>
      </c>
      <c r="D489" s="208" t="str">
        <f>Table11[[#This Row],[Site ID]]&amp;"-"&amp;Table11[[#This Row],[Site Name]]</f>
        <v>MS-Mill Street</v>
      </c>
      <c r="E489" s="220" t="s">
        <v>734</v>
      </c>
      <c r="F489" s="208" t="s">
        <v>450</v>
      </c>
      <c r="G489" s="215">
        <v>45175</v>
      </c>
      <c r="H489" s="215">
        <v>45203</v>
      </c>
      <c r="I489" s="216">
        <v>673.64999999996508</v>
      </c>
      <c r="J489" s="216">
        <v>28.982440436429915</v>
      </c>
      <c r="K489" s="216">
        <v>15.126534674545885</v>
      </c>
      <c r="L489" s="216">
        <v>1.419</v>
      </c>
      <c r="M489" s="208"/>
      <c r="N489" s="269">
        <f>INDEX(Table12[],MATCH(Table11[[#This Row],[Site ID]],Table12[[#Data],[Site ID]],0),MATCH(Table11[[#Headers],[Area]],Table12[#Headers],0))</f>
        <v>5</v>
      </c>
      <c r="O489" s="209"/>
    </row>
    <row r="490" spans="2:15">
      <c r="B490" s="208" t="s">
        <v>121</v>
      </c>
      <c r="C490" s="209" t="s">
        <v>72</v>
      </c>
      <c r="D490" s="209" t="str">
        <f>Table11[[#This Row],[Site ID]]&amp;"-"&amp;Table11[[#This Row],[Site Name]]</f>
        <v>CR4-Campbell Road 4</v>
      </c>
      <c r="E490" s="195" t="s">
        <v>735</v>
      </c>
      <c r="F490" s="209" t="s">
        <v>450</v>
      </c>
      <c r="G490" s="218">
        <v>45175</v>
      </c>
      <c r="H490" s="218">
        <v>45203</v>
      </c>
      <c r="I490" s="219">
        <v>673.66666666668607</v>
      </c>
      <c r="J490" s="219">
        <v>21.506522018801952</v>
      </c>
      <c r="K490" s="219">
        <v>11.22469833966699</v>
      </c>
      <c r="L490" s="219">
        <v>1.0529999999999999</v>
      </c>
      <c r="M490" s="209"/>
      <c r="N490" s="270">
        <f>INDEX(Table12[],MATCH(Table11[[#This Row],[Site ID]],Table12[[#Data],[Site ID]],0),MATCH(Table11[[#Headers],[Area]],Table12[#Headers],0))</f>
        <v>5</v>
      </c>
      <c r="O490" s="209"/>
    </row>
    <row r="491" spans="2:15">
      <c r="B491" s="208" t="s">
        <v>129</v>
      </c>
      <c r="C491" s="208" t="s">
        <v>68</v>
      </c>
      <c r="D491" s="208" t="str">
        <f>Table11[[#This Row],[Site ID]]&amp;"-"&amp;Table11[[#This Row],[Site Name]]</f>
        <v>CR3-Campbell Road 3</v>
      </c>
      <c r="E491" s="220" t="s">
        <v>736</v>
      </c>
      <c r="F491" s="208" t="s">
        <v>450</v>
      </c>
      <c r="G491" s="215">
        <v>45175</v>
      </c>
      <c r="H491" s="215">
        <v>45203</v>
      </c>
      <c r="I491" s="216">
        <v>673.66666666668607</v>
      </c>
      <c r="J491" s="216">
        <v>14.868706580900115</v>
      </c>
      <c r="K491" s="216">
        <v>7.7602852718685362</v>
      </c>
      <c r="L491" s="216">
        <v>0.72799999999999998</v>
      </c>
      <c r="M491" s="208"/>
      <c r="N491" s="269">
        <f>INDEX(Table12[],MATCH(Table11[[#This Row],[Site ID]],Table12[[#Data],[Site ID]],0),MATCH(Table11[[#Headers],[Area]],Table12[#Headers],0))</f>
        <v>5</v>
      </c>
      <c r="O491" s="209"/>
    </row>
    <row r="492" spans="2:15">
      <c r="B492" s="208" t="s">
        <v>125</v>
      </c>
      <c r="C492" s="209" t="s">
        <v>64</v>
      </c>
      <c r="D492" s="209" t="str">
        <f>Table11[[#This Row],[Site ID]]&amp;"-"&amp;Table11[[#This Row],[Site Name]]</f>
        <v>CR-Campbell Road</v>
      </c>
      <c r="E492" s="195" t="s">
        <v>737</v>
      </c>
      <c r="F492" s="209" t="s">
        <v>450</v>
      </c>
      <c r="G492" s="218">
        <v>45175</v>
      </c>
      <c r="H492" s="218">
        <v>45203</v>
      </c>
      <c r="I492" s="219">
        <v>673.69999999995343</v>
      </c>
      <c r="J492" s="219">
        <v>33.371242392758724</v>
      </c>
      <c r="K492" s="219">
        <v>17.417141123569273</v>
      </c>
      <c r="L492" s="219">
        <v>1.6339999999999999</v>
      </c>
      <c r="M492" s="209"/>
      <c r="N492" s="270">
        <f>INDEX(Table12[],MATCH(Table11[[#This Row],[Site ID]],Table12[[#Data],[Site ID]],0),MATCH(Table11[[#Headers],[Area]],Table12[#Headers],0))</f>
        <v>5</v>
      </c>
      <c r="O492" s="209"/>
    </row>
    <row r="493" spans="2:15">
      <c r="B493" s="208" t="s">
        <v>128</v>
      </c>
      <c r="C493" s="208" t="s">
        <v>135</v>
      </c>
      <c r="D493" s="208" t="str">
        <f>Table11[[#This Row],[Site ID]]&amp;"-"&amp;Table11[[#This Row],[Site Name]]</f>
        <v>SRAN(A)-Southampton Road Analyser (A)</v>
      </c>
      <c r="E493" s="220" t="s">
        <v>738</v>
      </c>
      <c r="F493" s="208" t="s">
        <v>450</v>
      </c>
      <c r="G493" s="215">
        <v>45175</v>
      </c>
      <c r="H493" s="215">
        <v>45203</v>
      </c>
      <c r="I493" s="216">
        <v>673.76666666666279</v>
      </c>
      <c r="J493" s="216">
        <v>36.757829119873563</v>
      </c>
      <c r="K493" s="216">
        <v>19.184670730622944</v>
      </c>
      <c r="L493" s="216">
        <v>1.8</v>
      </c>
      <c r="M493" s="208"/>
      <c r="N493" s="269">
        <f>INDEX(Table12[],MATCH(Table11[[#This Row],[Site ID]],Table12[[#Data],[Site ID]],0),MATCH(Table11[[#Headers],[Area]],Table12[#Headers],0))</f>
        <v>5</v>
      </c>
      <c r="O493" s="209"/>
    </row>
    <row r="494" spans="2:15">
      <c r="B494" s="208" t="s">
        <v>131</v>
      </c>
      <c r="C494" s="209" t="s">
        <v>138</v>
      </c>
      <c r="D494" s="209" t="str">
        <f>Table11[[#This Row],[Site ID]]&amp;"-"&amp;Table11[[#This Row],[Site Name]]</f>
        <v>SRAN(B)-Southampton Road Analyser (B)</v>
      </c>
      <c r="E494" s="195" t="s">
        <v>739</v>
      </c>
      <c r="F494" s="209" t="s">
        <v>450</v>
      </c>
      <c r="G494" s="218">
        <v>45175</v>
      </c>
      <c r="H494" s="218">
        <v>45203</v>
      </c>
      <c r="I494" s="219">
        <v>673.76666666666279</v>
      </c>
      <c r="J494" s="219">
        <v>36.859934200762098</v>
      </c>
      <c r="K494" s="219">
        <v>19.237961482652452</v>
      </c>
      <c r="L494" s="219">
        <v>1.8049999999999999</v>
      </c>
      <c r="M494" s="209"/>
      <c r="N494" s="270">
        <f>INDEX(Table12[],MATCH(Table11[[#This Row],[Site ID]],Table12[[#Data],[Site ID]],0),MATCH(Table11[[#Headers],[Area]],Table12[#Headers],0))</f>
        <v>5</v>
      </c>
      <c r="O494" s="209"/>
    </row>
    <row r="495" spans="2:15">
      <c r="B495" s="208" t="s">
        <v>134</v>
      </c>
      <c r="C495" s="208" t="s">
        <v>141</v>
      </c>
      <c r="D495" s="208" t="str">
        <f>Table11[[#This Row],[Site ID]]&amp;"-"&amp;Table11[[#This Row],[Site Name]]</f>
        <v>SRAN(C)-Southampton Road Analyser (C)</v>
      </c>
      <c r="E495" s="220" t="s">
        <v>740</v>
      </c>
      <c r="F495" s="208" t="s">
        <v>450</v>
      </c>
      <c r="G495" s="215">
        <v>45175</v>
      </c>
      <c r="H495" s="215">
        <v>45203</v>
      </c>
      <c r="I495" s="216">
        <v>673.76666666666279</v>
      </c>
      <c r="J495" s="216">
        <v>38.003511106713717</v>
      </c>
      <c r="K495" s="216">
        <v>19.834817905382941</v>
      </c>
      <c r="L495" s="216">
        <v>1.861</v>
      </c>
      <c r="M495" s="208"/>
      <c r="N495" s="269">
        <f>INDEX(Table12[],MATCH(Table11[[#This Row],[Site ID]],Table12[[#Data],[Site ID]],0),MATCH(Table11[[#Headers],[Area]],Table12[#Headers],0))</f>
        <v>5</v>
      </c>
      <c r="O495" s="209"/>
    </row>
    <row r="496" spans="2:15">
      <c r="B496" s="208" t="s">
        <v>137</v>
      </c>
      <c r="C496" s="209" t="s">
        <v>56</v>
      </c>
      <c r="D496" s="209" t="str">
        <f>Table11[[#This Row],[Site ID]]&amp;"-"&amp;Table11[[#This Row],[Site Name]]</f>
        <v>CA-Chestnut Avenue</v>
      </c>
      <c r="E496" s="195" t="s">
        <v>741</v>
      </c>
      <c r="F496" s="209" t="s">
        <v>450</v>
      </c>
      <c r="G496" s="218">
        <v>45175</v>
      </c>
      <c r="H496" s="218">
        <v>45203</v>
      </c>
      <c r="I496" s="219">
        <v>673.59999999997672</v>
      </c>
      <c r="J496" s="219">
        <v>26.676445961996173</v>
      </c>
      <c r="K496" s="219">
        <v>13.922988497910321</v>
      </c>
      <c r="L496" s="219">
        <v>1.306</v>
      </c>
      <c r="M496" s="209"/>
      <c r="N496" s="270">
        <f>INDEX(Table12[],MATCH(Table11[[#This Row],[Site ID]],Table12[[#Data],[Site ID]],0),MATCH(Table11[[#Headers],[Area]],Table12[#Headers],0))</f>
        <v>5</v>
      </c>
      <c r="O496" s="209"/>
    </row>
    <row r="497" spans="2:15">
      <c r="B497" s="208" t="s">
        <v>148</v>
      </c>
      <c r="C497" s="208" t="s">
        <v>149</v>
      </c>
      <c r="D497" s="208" t="str">
        <f>Table11[[#This Row],[Site ID]]&amp;"-"&amp;Table11[[#This Row],[Site Name]]</f>
        <v>SR1-Southampton Road 1</v>
      </c>
      <c r="E497" s="220" t="s">
        <v>742</v>
      </c>
      <c r="F497" s="208" t="s">
        <v>450</v>
      </c>
      <c r="G497" s="215">
        <v>45175</v>
      </c>
      <c r="H497" s="215">
        <v>45203</v>
      </c>
      <c r="I497" s="216">
        <v>673.58333333343035</v>
      </c>
      <c r="J497" s="216">
        <v>42.895806012612901</v>
      </c>
      <c r="K497" s="216">
        <v>22.388207731008823</v>
      </c>
      <c r="L497" s="216">
        <v>2.1</v>
      </c>
      <c r="M497" s="208"/>
      <c r="N497" s="269">
        <f>INDEX(Table12[],MATCH(Table11[[#This Row],[Site ID]],Table12[[#Data],[Site ID]],0),MATCH(Table11[[#Headers],[Area]],Table12[#Headers],0))</f>
        <v>5</v>
      </c>
      <c r="O497" s="209"/>
    </row>
    <row r="498" spans="2:15">
      <c r="B498" s="208" t="s">
        <v>140</v>
      </c>
      <c r="C498" s="209" t="s">
        <v>152</v>
      </c>
      <c r="D498" s="209" t="str">
        <f>Table11[[#This Row],[Site ID]]&amp;"-"&amp;Table11[[#This Row],[Site Name]]</f>
        <v>SR2-Southampton Road 2</v>
      </c>
      <c r="E498" s="195" t="s">
        <v>743</v>
      </c>
      <c r="F498" s="209" t="s">
        <v>450</v>
      </c>
      <c r="G498" s="218">
        <v>45175</v>
      </c>
      <c r="H498" s="218">
        <v>45203</v>
      </c>
      <c r="I498" s="219">
        <v>673.83333333319752</v>
      </c>
      <c r="J498" s="219">
        <v>41.28720949790592</v>
      </c>
      <c r="K498" s="219">
        <v>21.548647963416453</v>
      </c>
      <c r="L498" s="219">
        <v>2.0219999999999998</v>
      </c>
      <c r="M498" s="209"/>
      <c r="N498" s="270">
        <f>INDEX(Table12[],MATCH(Table11[[#This Row],[Site ID]],Table12[[#Data],[Site ID]],0),MATCH(Table11[[#Headers],[Area]],Table12[#Headers],0))</f>
        <v>5</v>
      </c>
      <c r="O498" s="209"/>
    </row>
    <row r="499" spans="2:15">
      <c r="B499" s="208" t="s">
        <v>144</v>
      </c>
      <c r="C499" s="208" t="s">
        <v>156</v>
      </c>
      <c r="D499" s="208" t="str">
        <f>Table11[[#This Row],[Site ID]]&amp;"-"&amp;Table11[[#This Row],[Site Name]]</f>
        <v>TP(A)-The Point (A)</v>
      </c>
      <c r="E499" s="220" t="s">
        <v>744</v>
      </c>
      <c r="F499" s="208" t="s">
        <v>450</v>
      </c>
      <c r="G499" s="215">
        <v>45175</v>
      </c>
      <c r="H499" s="215">
        <v>45203</v>
      </c>
      <c r="I499" s="216">
        <v>673.70000000012806</v>
      </c>
      <c r="J499" s="216">
        <v>24.42595220424057</v>
      </c>
      <c r="K499" s="216">
        <v>12.748409292401133</v>
      </c>
      <c r="L499" s="216">
        <v>1.196</v>
      </c>
      <c r="M499" s="208"/>
      <c r="N499" s="269">
        <f>INDEX(Table12[],MATCH(Table11[[#This Row],[Site ID]],Table12[[#Data],[Site ID]],0),MATCH(Table11[[#Headers],[Area]],Table12[#Headers],0))</f>
        <v>6</v>
      </c>
      <c r="O499" s="209"/>
    </row>
    <row r="500" spans="2:15">
      <c r="B500" s="208" t="s">
        <v>147</v>
      </c>
      <c r="C500" s="209" t="s">
        <v>159</v>
      </c>
      <c r="D500" s="209" t="str">
        <f>Table11[[#This Row],[Site ID]]&amp;"-"&amp;Table11[[#This Row],[Site Name]]</f>
        <v>TP(B)-The Point (B)</v>
      </c>
      <c r="E500" s="195" t="s">
        <v>745</v>
      </c>
      <c r="F500" s="209" t="s">
        <v>450</v>
      </c>
      <c r="G500" s="218">
        <v>45175</v>
      </c>
      <c r="H500" s="218">
        <v>45203</v>
      </c>
      <c r="I500" s="219">
        <v>673.69999999995343</v>
      </c>
      <c r="J500" s="219">
        <v>25.079489386969225</v>
      </c>
      <c r="K500" s="219">
        <v>13.089503855411914</v>
      </c>
      <c r="L500" s="219">
        <v>1.228</v>
      </c>
      <c r="M500" s="209"/>
      <c r="N500" s="270">
        <f>INDEX(Table12[],MATCH(Table11[[#This Row],[Site ID]],Table12[[#Data],[Site ID]],0),MATCH(Table11[[#Headers],[Area]],Table12[#Headers],0))</f>
        <v>6</v>
      </c>
      <c r="O500" s="209"/>
    </row>
    <row r="501" spans="2:15">
      <c r="B501" s="208" t="s">
        <v>151</v>
      </c>
      <c r="C501" s="208" t="s">
        <v>162</v>
      </c>
      <c r="D501" s="208" t="str">
        <f>Table11[[#This Row],[Site ID]]&amp;"-"&amp;Table11[[#This Row],[Site Name]]</f>
        <v>TP(C)-The Point (C)</v>
      </c>
      <c r="E501" s="220" t="s">
        <v>746</v>
      </c>
      <c r="F501" s="208" t="s">
        <v>450</v>
      </c>
      <c r="G501" s="215">
        <v>45175</v>
      </c>
      <c r="H501" s="215">
        <v>45203</v>
      </c>
      <c r="I501" s="216">
        <v>673.69999999995343</v>
      </c>
      <c r="J501" s="216">
        <v>23.874530206324941</v>
      </c>
      <c r="K501" s="216">
        <v>12.460610754866879</v>
      </c>
      <c r="L501" s="216">
        <v>1.169</v>
      </c>
      <c r="M501" s="208"/>
      <c r="N501" s="269">
        <f>INDEX(Table12[],MATCH(Table11[[#This Row],[Site ID]],Table12[[#Data],[Site ID]],0),MATCH(Table11[[#Headers],[Area]],Table12[#Headers],0))</f>
        <v>6</v>
      </c>
      <c r="O501" s="209"/>
    </row>
    <row r="502" spans="2:15">
      <c r="B502" s="208" t="s">
        <v>155</v>
      </c>
      <c r="C502" s="209" t="s">
        <v>124</v>
      </c>
      <c r="D502" s="209" t="str">
        <f>Table11[[#This Row],[Site ID]]&amp;"-"&amp;Table11[[#This Row],[Site Name]]</f>
        <v>LRPR-leigh road/pluto Road</v>
      </c>
      <c r="E502" s="195" t="s">
        <v>747</v>
      </c>
      <c r="F502" s="209" t="s">
        <v>450</v>
      </c>
      <c r="G502" s="218">
        <v>45175</v>
      </c>
      <c r="H502" s="218">
        <v>45203</v>
      </c>
      <c r="I502" s="219">
        <v>673.64999999996508</v>
      </c>
      <c r="J502" s="219">
        <v>29.411356045425705</v>
      </c>
      <c r="K502" s="219">
        <v>15.350394595733666</v>
      </c>
      <c r="L502" s="219">
        <v>1.44</v>
      </c>
      <c r="M502" s="209"/>
      <c r="N502" s="270">
        <f>INDEX(Table12[],MATCH(Table11[[#This Row],[Site ID]],Table12[[#Data],[Site ID]],0),MATCH(Table11[[#Headers],[Area]],Table12[#Headers],0))</f>
        <v>6</v>
      </c>
      <c r="O502" s="209"/>
    </row>
    <row r="503" spans="2:15">
      <c r="B503" s="208" t="s">
        <v>158</v>
      </c>
      <c r="C503" s="208" t="s">
        <v>143</v>
      </c>
      <c r="D503" s="208" t="str">
        <f>Table11[[#This Row],[Site ID]]&amp;"-"&amp;Table11[[#This Row],[Site Name]]</f>
        <v>OX-Oxburgh Close</v>
      </c>
      <c r="E503" s="250" t="s">
        <v>748</v>
      </c>
      <c r="F503" s="208" t="s">
        <v>450</v>
      </c>
      <c r="G503" s="215">
        <v>45175</v>
      </c>
      <c r="H503" s="215">
        <v>45203</v>
      </c>
      <c r="I503" s="216">
        <v>673.68333333340706</v>
      </c>
      <c r="J503" s="245">
        <v>15.562739170231591</v>
      </c>
      <c r="K503" s="216">
        <v>8.1225152245467598</v>
      </c>
      <c r="L503" s="216">
        <v>0.76200000000000001</v>
      </c>
      <c r="M503" s="208" t="s">
        <v>1347</v>
      </c>
      <c r="N503" s="269">
        <f>INDEX(Table12[],MATCH(Table11[[#This Row],[Site ID]],Table12[[#Data],[Site ID]],0),MATCH(Table11[[#Headers],[Area]],Table12[#Headers],0))</f>
        <v>6</v>
      </c>
      <c r="O503" s="209"/>
    </row>
    <row r="504" spans="2:15">
      <c r="B504" s="208" t="s">
        <v>161</v>
      </c>
      <c r="C504" s="209" t="s">
        <v>95</v>
      </c>
      <c r="D504" s="209" t="str">
        <f>Table11[[#This Row],[Site ID]]&amp;"-"&amp;Table11[[#This Row],[Site Name]]</f>
        <v>HG-Hadleigh Gardens</v>
      </c>
      <c r="E504" s="195" t="s">
        <v>749</v>
      </c>
      <c r="F504" s="209" t="s">
        <v>450</v>
      </c>
      <c r="G504" s="218">
        <v>45175</v>
      </c>
      <c r="H504" s="218">
        <v>45203</v>
      </c>
      <c r="I504" s="219">
        <v>673.69999999995343</v>
      </c>
      <c r="J504" s="219">
        <v>18.094810746624375</v>
      </c>
      <c r="K504" s="219">
        <v>9.444055713269508</v>
      </c>
      <c r="L504" s="219">
        <v>0.88600000000000001</v>
      </c>
      <c r="M504" s="209"/>
      <c r="N504" s="270">
        <f>INDEX(Table12[],MATCH(Table11[[#This Row],[Site ID]],Table12[[#Data],[Site ID]],0),MATCH(Table11[[#Headers],[Area]],Table12[#Headers],0))</f>
        <v>6</v>
      </c>
      <c r="O504" s="209"/>
    </row>
    <row r="505" spans="2:15">
      <c r="B505" s="208" t="s">
        <v>164</v>
      </c>
      <c r="C505" s="208" t="s">
        <v>175</v>
      </c>
      <c r="D505" s="208" t="str">
        <f>Table11[[#This Row],[Site ID]]&amp;"-"&amp;Table11[[#This Row],[Site Name]]</f>
        <v>WA-Woodside Avenue</v>
      </c>
      <c r="E505" s="220" t="s">
        <v>750</v>
      </c>
      <c r="F505" s="208" t="s">
        <v>450</v>
      </c>
      <c r="G505" s="215">
        <v>45175</v>
      </c>
      <c r="H505" s="215">
        <v>45203</v>
      </c>
      <c r="I505" s="216">
        <v>673.76666666666279</v>
      </c>
      <c r="J505" s="216">
        <v>33.796781774105966</v>
      </c>
      <c r="K505" s="216">
        <v>17.639238921767205</v>
      </c>
      <c r="L505" s="216">
        <v>1.655</v>
      </c>
      <c r="M505" s="208"/>
      <c r="N505" s="269">
        <f>INDEX(Table12[],MATCH(Table11[[#This Row],[Site ID]],Table12[[#Data],[Site ID]],0),MATCH(Table11[[#Headers],[Area]],Table12[#Headers],0))</f>
        <v>6</v>
      </c>
      <c r="O505" s="209"/>
    </row>
    <row r="506" spans="2:15">
      <c r="B506" s="208" t="s">
        <v>168</v>
      </c>
      <c r="C506" s="209" t="s">
        <v>42</v>
      </c>
      <c r="D506" s="209" t="str">
        <f>Table11[[#This Row],[Site ID]]&amp;"-"&amp;Table11[[#This Row],[Site Name]]</f>
        <v>BEL-Belmont Road</v>
      </c>
      <c r="E506" s="195" t="s">
        <v>751</v>
      </c>
      <c r="F506" s="209" t="s">
        <v>450</v>
      </c>
      <c r="G506" s="218">
        <v>45175</v>
      </c>
      <c r="H506" s="218">
        <v>45203</v>
      </c>
      <c r="I506" s="219">
        <v>673.83333333319752</v>
      </c>
      <c r="J506" s="219">
        <v>24.339442987885192</v>
      </c>
      <c r="K506" s="219">
        <v>12.70325834440772</v>
      </c>
      <c r="L506" s="219">
        <v>1.1919999999999999</v>
      </c>
      <c r="M506" s="209"/>
      <c r="N506" s="270">
        <f>INDEX(Table12[],MATCH(Table11[[#This Row],[Site ID]],Table12[[#Data],[Site ID]],0),MATCH(Table11[[#Headers],[Area]],Table12[#Headers],0))</f>
        <v>6</v>
      </c>
      <c r="O506" s="209"/>
    </row>
    <row r="507" spans="2:15">
      <c r="B507" s="208" t="s">
        <v>171</v>
      </c>
      <c r="C507" s="208" t="s">
        <v>120</v>
      </c>
      <c r="D507" s="208" t="str">
        <f>Table11[[#This Row],[Site ID]]&amp;"-"&amp;Table11[[#This Row],[Site Name]]</f>
        <v>LR13-Leigh Road/J13</v>
      </c>
      <c r="E507" s="220" t="s">
        <v>752</v>
      </c>
      <c r="F507" s="208" t="s">
        <v>450</v>
      </c>
      <c r="G507" s="215">
        <v>45175</v>
      </c>
      <c r="H507" s="215">
        <v>45203</v>
      </c>
      <c r="I507" s="216">
        <v>673.91666666662786</v>
      </c>
      <c r="J507" s="216">
        <v>45.916643007298305</v>
      </c>
      <c r="K507" s="216">
        <v>23.964844993370722</v>
      </c>
      <c r="L507" s="216">
        <v>2.2490000000000001</v>
      </c>
      <c r="M507" s="208"/>
      <c r="N507" s="269">
        <f>INDEX(Table12[],MATCH(Table11[[#This Row],[Site ID]],Table12[[#Data],[Site ID]],0),MATCH(Table11[[#Headers],[Area]],Table12[#Headers],0))</f>
        <v>6</v>
      </c>
      <c r="O507" s="209"/>
    </row>
    <row r="508" spans="2:15">
      <c r="B508" s="208" t="s">
        <v>174</v>
      </c>
      <c r="C508" s="209" t="s">
        <v>167</v>
      </c>
      <c r="D508" s="209" t="str">
        <f>Table11[[#This Row],[Site ID]]&amp;"-"&amp;Table11[[#This Row],[Site Name]]</f>
        <v>SC(A)-Steele Close (A)</v>
      </c>
      <c r="E508" s="195" t="s">
        <v>753</v>
      </c>
      <c r="F508" s="209" t="s">
        <v>450</v>
      </c>
      <c r="G508" s="218">
        <v>45175</v>
      </c>
      <c r="H508" s="218">
        <v>45203</v>
      </c>
      <c r="I508" s="219">
        <v>673.96666666661622</v>
      </c>
      <c r="J508" s="219">
        <v>25.008321380881245</v>
      </c>
      <c r="K508" s="219">
        <v>13.052359802130086</v>
      </c>
      <c r="L508" s="219">
        <v>1.2250000000000001</v>
      </c>
      <c r="M508" s="209"/>
      <c r="N508" s="270">
        <f>INDEX(Table12[],MATCH(Table11[[#This Row],[Site ID]],Table12[[#Data],[Site ID]],0),MATCH(Table11[[#Headers],[Area]],Table12[#Headers],0))</f>
        <v>6</v>
      </c>
      <c r="O508" s="209"/>
    </row>
    <row r="509" spans="2:15">
      <c r="B509" s="208" t="s">
        <v>177</v>
      </c>
      <c r="C509" s="208" t="s">
        <v>170</v>
      </c>
      <c r="D509" s="208" t="str">
        <f>Table11[[#This Row],[Site ID]]&amp;"-"&amp;Table11[[#This Row],[Site Name]]</f>
        <v>SC(B)-Steele Close (B)</v>
      </c>
      <c r="E509" s="220" t="s">
        <v>754</v>
      </c>
      <c r="F509" s="208" t="s">
        <v>450</v>
      </c>
      <c r="G509" s="215">
        <v>45175</v>
      </c>
      <c r="H509" s="215">
        <v>45203</v>
      </c>
      <c r="I509" s="216">
        <v>673.96666666679084</v>
      </c>
      <c r="J509" s="216">
        <v>24.518362431371912</v>
      </c>
      <c r="K509" s="216">
        <v>12.796640099880957</v>
      </c>
      <c r="L509" s="216">
        <v>1.2010000000000001</v>
      </c>
      <c r="M509" s="208"/>
      <c r="N509" s="269">
        <f>INDEX(Table12[],MATCH(Table11[[#This Row],[Site ID]],Table12[[#Data],[Site ID]],0),MATCH(Table11[[#Headers],[Area]],Table12[#Headers],0))</f>
        <v>6</v>
      </c>
      <c r="O509" s="209"/>
    </row>
    <row r="510" spans="2:15">
      <c r="B510" s="208" t="s">
        <v>179</v>
      </c>
      <c r="C510" s="209" t="s">
        <v>173</v>
      </c>
      <c r="D510" s="209" t="str">
        <f>Table11[[#This Row],[Site ID]]&amp;"-"&amp;Table11[[#This Row],[Site Name]]</f>
        <v>SC(C)-Steele Close (C)</v>
      </c>
      <c r="E510" s="195" t="s">
        <v>755</v>
      </c>
      <c r="F510" s="209" t="s">
        <v>450</v>
      </c>
      <c r="G510" s="218">
        <v>45175</v>
      </c>
      <c r="H510" s="218">
        <v>45203</v>
      </c>
      <c r="I510" s="219">
        <v>673.96666666661622</v>
      </c>
      <c r="J510" s="219">
        <v>24.17130817548032</v>
      </c>
      <c r="K510" s="219">
        <v>12.615505310793488</v>
      </c>
      <c r="L510" s="219">
        <v>1.1839999999999999</v>
      </c>
      <c r="M510" s="209"/>
      <c r="N510" s="270">
        <f>INDEX(Table12[],MATCH(Table11[[#This Row],[Site ID]],Table12[[#Data],[Site ID]],0),MATCH(Table11[[#Headers],[Area]],Table12[#Headers],0))</f>
        <v>6</v>
      </c>
      <c r="O510" s="209"/>
    </row>
    <row r="511" spans="2:15">
      <c r="B511" s="208" t="s">
        <v>182</v>
      </c>
      <c r="C511" s="208" t="s">
        <v>127</v>
      </c>
      <c r="D511" s="208" t="str">
        <f>Table11[[#This Row],[Site ID]]&amp;"-"&amp;Table11[[#This Row],[Site Name]]</f>
        <v>MC-Medina Close</v>
      </c>
      <c r="E511" s="220" t="s">
        <v>756</v>
      </c>
      <c r="F511" s="208" t="s">
        <v>450</v>
      </c>
      <c r="G511" s="215">
        <v>45175</v>
      </c>
      <c r="H511" s="215">
        <v>45203</v>
      </c>
      <c r="I511" s="216">
        <v>673.93333333334886</v>
      </c>
      <c r="J511" s="216">
        <v>25.172886042140089</v>
      </c>
      <c r="K511" s="216">
        <v>13.138249500073115</v>
      </c>
      <c r="L511" s="216">
        <v>1.2330000000000001</v>
      </c>
      <c r="M511" s="208"/>
      <c r="N511" s="269">
        <f>INDEX(Table12[],MATCH(Table11[[#This Row],[Site ID]],Table12[[#Data],[Site ID]],0),MATCH(Table11[[#Headers],[Area]],Table12[#Headers],0))</f>
        <v>6</v>
      </c>
      <c r="O511" s="209"/>
    </row>
    <row r="512" spans="2:15">
      <c r="B512" s="208" t="s">
        <v>184</v>
      </c>
      <c r="C512" s="209" t="s">
        <v>154</v>
      </c>
      <c r="D512" s="209" t="str">
        <f>Table11[[#This Row],[Site ID]]&amp;"-"&amp;Table11[[#This Row],[Site Name]]</f>
        <v>PC(A)-Porteous Crescent (A)</v>
      </c>
      <c r="E512" s="195" t="s">
        <v>757</v>
      </c>
      <c r="F512" s="209" t="s">
        <v>450</v>
      </c>
      <c r="G512" s="218">
        <v>45175</v>
      </c>
      <c r="H512" s="218">
        <v>45203</v>
      </c>
      <c r="I512" s="219">
        <v>673.91666666662786</v>
      </c>
      <c r="J512" s="219">
        <v>25.704336836900204</v>
      </c>
      <c r="K512" s="219">
        <v>13.415624653914511</v>
      </c>
      <c r="L512" s="219">
        <v>1.2589999999999999</v>
      </c>
      <c r="M512" s="209"/>
      <c r="N512" s="270">
        <f>INDEX(Table12[],MATCH(Table11[[#This Row],[Site ID]],Table12[[#Data],[Site ID]],0),MATCH(Table11[[#Headers],[Area]],Table12[#Headers],0))</f>
        <v>6</v>
      </c>
      <c r="O512" s="209"/>
    </row>
    <row r="513" spans="2:15">
      <c r="B513" s="208" t="s">
        <v>186</v>
      </c>
      <c r="C513" s="208" t="s">
        <v>133</v>
      </c>
      <c r="D513" s="208" t="str">
        <f>Table11[[#This Row],[Site ID]]&amp;"-"&amp;Table11[[#This Row],[Site Name]]</f>
        <v>NH-Nuffield Hospital</v>
      </c>
      <c r="E513" s="220" t="s">
        <v>758</v>
      </c>
      <c r="F513" s="208" t="s">
        <v>450</v>
      </c>
      <c r="G513" s="215">
        <v>45175</v>
      </c>
      <c r="H513" s="215">
        <v>45203</v>
      </c>
      <c r="I513" s="216">
        <v>673.96666666661622</v>
      </c>
      <c r="J513" s="216">
        <v>22.538111677137056</v>
      </c>
      <c r="K513" s="216">
        <v>11.763106303307442</v>
      </c>
      <c r="L513" s="216">
        <v>1.1040000000000001</v>
      </c>
      <c r="M513" s="208"/>
      <c r="N513" s="269">
        <f>INDEX(Table12[],MATCH(Table11[[#This Row],[Site ID]],Table12[[#Data],[Site ID]],0),MATCH(Table11[[#Headers],[Area]],Table12[#Headers],0))</f>
        <v>7</v>
      </c>
      <c r="O513" s="209"/>
    </row>
    <row r="514" spans="2:15">
      <c r="B514" s="208" t="s">
        <v>189</v>
      </c>
      <c r="C514" s="209" t="s">
        <v>30</v>
      </c>
      <c r="D514" s="209" t="str">
        <f>Table11[[#This Row],[Site ID]]&amp;"-"&amp;Table11[[#This Row],[Site Name]]</f>
        <v>AR-Ashdown Road</v>
      </c>
      <c r="E514" s="195" t="s">
        <v>759</v>
      </c>
      <c r="F514" s="209" t="s">
        <v>450</v>
      </c>
      <c r="G514" s="218">
        <v>45175</v>
      </c>
      <c r="H514" s="218">
        <v>45203</v>
      </c>
      <c r="I514" s="219">
        <v>673.98333333333721</v>
      </c>
      <c r="J514" s="219">
        <v>8.9211152600212156</v>
      </c>
      <c r="K514" s="219">
        <v>4.6561144363367513</v>
      </c>
      <c r="L514" s="219">
        <v>0.437</v>
      </c>
      <c r="M514" s="209"/>
      <c r="N514" s="270">
        <f>INDEX(Table12[],MATCH(Table11[[#This Row],[Site ID]],Table12[[#Data],[Site ID]],0),MATCH(Table11[[#Headers],[Area]],Table12[#Headers],0))</f>
        <v>7</v>
      </c>
      <c r="O514" s="209"/>
    </row>
    <row r="515" spans="2:15">
      <c r="B515" s="208" t="s">
        <v>191</v>
      </c>
      <c r="C515" s="208" t="s">
        <v>60</v>
      </c>
      <c r="D515" s="208" t="str">
        <f>Table11[[#This Row],[Site ID]]&amp;"-"&amp;Table11[[#This Row],[Site Name]]</f>
        <v>CC-Chestnut Close</v>
      </c>
      <c r="E515" s="220" t="s">
        <v>760</v>
      </c>
      <c r="F515" s="208" t="s">
        <v>450</v>
      </c>
      <c r="G515" s="215">
        <v>45175</v>
      </c>
      <c r="H515" s="215">
        <v>45203</v>
      </c>
      <c r="I515" s="216">
        <v>674.00000000005821</v>
      </c>
      <c r="J515" s="216">
        <v>32.29486350148089</v>
      </c>
      <c r="K515" s="216">
        <v>16.855356733549527</v>
      </c>
      <c r="L515" s="216">
        <v>1.5820000000000001</v>
      </c>
      <c r="M515" s="208"/>
      <c r="N515" s="269">
        <f>INDEX(Table12[],MATCH(Table11[[#This Row],[Site ID]],Table12[[#Data],[Site ID]],0),MATCH(Table11[[#Headers],[Area]],Table12[#Headers],0))</f>
        <v>8</v>
      </c>
      <c r="O515" s="209"/>
    </row>
    <row r="516" spans="2:15">
      <c r="B516" s="208" t="s">
        <v>193</v>
      </c>
      <c r="C516" s="209" t="s">
        <v>188</v>
      </c>
      <c r="D516" s="209" t="str">
        <f>Table11[[#This Row],[Site ID]]&amp;"-"&amp;Table11[[#This Row],[Site Name]]</f>
        <v>SSQ-Sparrow Square</v>
      </c>
      <c r="E516" s="195" t="s">
        <v>761</v>
      </c>
      <c r="F516" s="209" t="s">
        <v>450</v>
      </c>
      <c r="G516" s="218">
        <v>45175</v>
      </c>
      <c r="H516" s="218">
        <v>45203</v>
      </c>
      <c r="I516" s="219">
        <v>674.03333333332557</v>
      </c>
      <c r="J516" s="219">
        <v>23.189096483853685</v>
      </c>
      <c r="K516" s="219">
        <v>12.102868728524889</v>
      </c>
      <c r="L516" s="219">
        <v>1.1359999999999999</v>
      </c>
      <c r="M516" s="209"/>
      <c r="N516" s="270">
        <f>INDEX(Table12[],MATCH(Table11[[#This Row],[Site ID]],Table12[[#Data],[Site ID]],0),MATCH(Table11[[#Headers],[Area]],Table12[#Headers],0))</f>
        <v>8</v>
      </c>
      <c r="O516" s="209"/>
    </row>
    <row r="517" spans="2:15">
      <c r="B517" s="208" t="s">
        <v>197</v>
      </c>
      <c r="C517" s="208" t="s">
        <v>146</v>
      </c>
      <c r="D517" s="208" t="str">
        <f>Table11[[#This Row],[Site ID]]&amp;"-"&amp;Table11[[#This Row],[Site Name]]</f>
        <v>PA-Passfield Avenue</v>
      </c>
      <c r="E517" s="220" t="s">
        <v>762</v>
      </c>
      <c r="F517" s="208" t="s">
        <v>450</v>
      </c>
      <c r="G517" s="215">
        <v>45175</v>
      </c>
      <c r="H517" s="215">
        <v>45203</v>
      </c>
      <c r="I517" s="216">
        <v>674.06666666659294</v>
      </c>
      <c r="J517" s="216">
        <v>29.6177069528269</v>
      </c>
      <c r="K517" s="216">
        <v>15.458093399178967</v>
      </c>
      <c r="L517" s="216">
        <v>1.4510000000000001</v>
      </c>
      <c r="M517" s="208"/>
      <c r="N517" s="269">
        <f>INDEX(Table12[],MATCH(Table11[[#This Row],[Site ID]],Table12[[#Data],[Site ID]],0),MATCH(Table11[[#Headers],[Area]],Table12[#Headers],0))</f>
        <v>8</v>
      </c>
      <c r="O517" s="209"/>
    </row>
    <row r="518" spans="2:15">
      <c r="B518" s="208" t="s">
        <v>12</v>
      </c>
      <c r="C518" s="209" t="s">
        <v>13</v>
      </c>
      <c r="D518" s="209" t="str">
        <f>Table11[[#This Row],[Site ID]]&amp;"-"&amp;Table11[[#This Row],[Site Name]]</f>
        <v>HSB-High Street Botley</v>
      </c>
      <c r="E518" s="217" t="s">
        <v>1366</v>
      </c>
      <c r="F518" s="209" t="s">
        <v>451</v>
      </c>
      <c r="G518" s="218">
        <v>45203</v>
      </c>
      <c r="H518" s="218">
        <v>45231</v>
      </c>
      <c r="I518" s="219">
        <v>672</v>
      </c>
      <c r="J518" s="219">
        <v>34.561297619047615</v>
      </c>
      <c r="K518" s="219">
        <v>18.038255542300426</v>
      </c>
      <c r="L518" s="219">
        <v>1.6879999999999999</v>
      </c>
      <c r="M518" s="209"/>
      <c r="N518" s="270">
        <f>INDEX(Table12[],MATCH(Table11[[#This Row],[Site ID]],Table12[[#Data],[Site ID]],0),MATCH(Table11[[#Headers],[Area]],Table12[#Headers],0))</f>
        <v>1</v>
      </c>
      <c r="O518" s="209"/>
    </row>
    <row r="519" spans="2:15">
      <c r="B519" s="208" t="s">
        <v>23</v>
      </c>
      <c r="C519" s="208" t="s">
        <v>24</v>
      </c>
      <c r="D519" s="208" t="str">
        <f>Table11[[#This Row],[Site ID]]&amp;"-"&amp;Table11[[#This Row],[Site Name]]</f>
        <v>HSB2A-High Street Botley 2 (A)</v>
      </c>
      <c r="E519" s="216" t="s">
        <v>1367</v>
      </c>
      <c r="F519" s="208" t="s">
        <v>451</v>
      </c>
      <c r="G519" s="215">
        <v>45203</v>
      </c>
      <c r="H519" s="215">
        <v>45231</v>
      </c>
      <c r="I519" s="216">
        <v>672</v>
      </c>
      <c r="J519" s="216">
        <v>31.387718749999998</v>
      </c>
      <c r="K519" s="216">
        <v>16.381899138830896</v>
      </c>
      <c r="L519" s="216">
        <v>1.5329999999999999</v>
      </c>
      <c r="M519" s="208"/>
      <c r="N519" s="269">
        <f>INDEX(Table12[],MATCH(Table11[[#This Row],[Site ID]],Table12[[#Data],[Site ID]],0),MATCH(Table11[[#Headers],[Area]],Table12[#Headers],0))</f>
        <v>1</v>
      </c>
      <c r="O519" s="209"/>
    </row>
    <row r="520" spans="2:15">
      <c r="B520" s="208" t="s">
        <v>27</v>
      </c>
      <c r="C520" s="209" t="s">
        <v>28</v>
      </c>
      <c r="D520" s="209" t="str">
        <f>Table11[[#This Row],[Site ID]]&amp;"-"&amp;Table11[[#This Row],[Site Name]]</f>
        <v>KCA-Kings Copse Avenue</v>
      </c>
      <c r="E520" s="219" t="s">
        <v>1368</v>
      </c>
      <c r="F520" s="209" t="s">
        <v>451</v>
      </c>
      <c r="G520" s="218">
        <v>45203</v>
      </c>
      <c r="H520" s="218">
        <v>45231</v>
      </c>
      <c r="I520" s="219">
        <v>672</v>
      </c>
      <c r="J520" s="219">
        <v>29.688318452380951</v>
      </c>
      <c r="K520" s="219">
        <v>15.494947000198827</v>
      </c>
      <c r="L520" s="219">
        <v>1.45</v>
      </c>
      <c r="M520" s="209"/>
      <c r="N520" s="270">
        <f>INDEX(Table12[],MATCH(Table11[[#This Row],[Site ID]],Table12[[#Data],[Site ID]],0),MATCH(Table11[[#Headers],[Area]],Table12[#Headers],0))</f>
        <v>1</v>
      </c>
      <c r="O520" s="209"/>
    </row>
    <row r="521" spans="2:15">
      <c r="B521" s="208" t="s">
        <v>31</v>
      </c>
      <c r="C521" s="208" t="s">
        <v>32</v>
      </c>
      <c r="D521" s="208" t="str">
        <f>Table11[[#This Row],[Site ID]]&amp;"-"&amp;Table11[[#This Row],[Site Name]]</f>
        <v>GR-Grange Road</v>
      </c>
      <c r="E521" s="216" t="s">
        <v>1369</v>
      </c>
      <c r="F521" s="208" t="s">
        <v>451</v>
      </c>
      <c r="G521" s="215">
        <v>45203</v>
      </c>
      <c r="H521" s="215">
        <v>45231</v>
      </c>
      <c r="I521" s="216">
        <v>672</v>
      </c>
      <c r="J521" s="216">
        <v>24.262522321428573</v>
      </c>
      <c r="K521" s="216">
        <v>12.66311185878318</v>
      </c>
      <c r="L521" s="216">
        <v>1.1850000000000001</v>
      </c>
      <c r="M521" s="208"/>
      <c r="N521" s="269">
        <f>INDEX(Table12[],MATCH(Table11[[#This Row],[Site ID]],Table12[[#Data],[Site ID]],0),MATCH(Table11[[#Headers],[Area]],Table12[#Headers],0))</f>
        <v>1</v>
      </c>
      <c r="O521" s="209"/>
    </row>
    <row r="522" spans="2:15">
      <c r="B522" s="208" t="s">
        <v>39</v>
      </c>
      <c r="C522" s="209" t="s">
        <v>40</v>
      </c>
      <c r="D522" s="209" t="str">
        <f>Table11[[#This Row],[Site ID]]&amp;"-"&amp;Table11[[#This Row],[Site Name]]</f>
        <v>WSRB-Winchester Street Railway Bridge</v>
      </c>
      <c r="E522" s="219" t="s">
        <v>1370</v>
      </c>
      <c r="F522" s="209" t="s">
        <v>451</v>
      </c>
      <c r="G522" s="218">
        <v>45203</v>
      </c>
      <c r="H522" s="218">
        <v>45231</v>
      </c>
      <c r="I522" s="219">
        <v>672</v>
      </c>
      <c r="J522" s="219">
        <v>15.089855654761905</v>
      </c>
      <c r="K522" s="219">
        <v>7.8757075442389901</v>
      </c>
      <c r="L522" s="219">
        <v>0.73699999999999999</v>
      </c>
      <c r="M522" s="209"/>
      <c r="N522" s="270">
        <f>INDEX(Table12[],MATCH(Table11[[#This Row],[Site ID]],Table12[[#Data],[Site ID]],0),MATCH(Table11[[#Headers],[Area]],Table12[#Headers],0))</f>
        <v>1</v>
      </c>
      <c r="O522" s="209"/>
    </row>
    <row r="523" spans="2:15">
      <c r="B523" s="208" t="s">
        <v>43</v>
      </c>
      <c r="C523" s="208" t="s">
        <v>44</v>
      </c>
      <c r="D523" s="208" t="str">
        <f>Table11[[#This Row],[Site ID]]&amp;"-"&amp;Table11[[#This Row],[Site Name]]</f>
        <v>UNC-Upper Northam Close</v>
      </c>
      <c r="E523" s="216" t="s">
        <v>1371</v>
      </c>
      <c r="F523" s="208" t="s">
        <v>451</v>
      </c>
      <c r="G523" s="215">
        <v>45203</v>
      </c>
      <c r="H523" s="215">
        <v>45231</v>
      </c>
      <c r="I523" s="216">
        <v>672</v>
      </c>
      <c r="J523" s="216">
        <v>24.856288690476191</v>
      </c>
      <c r="K523" s="216">
        <v>12.973010798787156</v>
      </c>
      <c r="L523" s="216">
        <v>1.214</v>
      </c>
      <c r="M523" s="208"/>
      <c r="N523" s="269">
        <f>INDEX(Table12[],MATCH(Table11[[#This Row],[Site ID]],Table12[[#Data],[Site ID]],0),MATCH(Table11[[#Headers],[Area]],Table12[#Headers],0))</f>
        <v>1</v>
      </c>
      <c r="O523" s="209"/>
    </row>
    <row r="524" spans="2:15">
      <c r="B524" s="208" t="s">
        <v>47</v>
      </c>
      <c r="C524" s="209" t="s">
        <v>34</v>
      </c>
      <c r="D524" s="209" t="str">
        <f>Table11[[#This Row],[Site ID]]&amp;"-"&amp;Table11[[#This Row],[Site Name]]</f>
        <v>BDG-Bridge Road</v>
      </c>
      <c r="E524" s="219" t="s">
        <v>1372</v>
      </c>
      <c r="F524" s="209" t="s">
        <v>451</v>
      </c>
      <c r="G524" s="218">
        <v>45203</v>
      </c>
      <c r="H524" s="218">
        <v>45231</v>
      </c>
      <c r="I524" s="219">
        <v>672</v>
      </c>
      <c r="J524" s="219">
        <v>24.201098214285715</v>
      </c>
      <c r="K524" s="219">
        <v>12.631053347748285</v>
      </c>
      <c r="L524" s="219">
        <v>1.1819999999999999</v>
      </c>
      <c r="M524" s="209"/>
      <c r="N524" s="270">
        <f>INDEX(Table12[],MATCH(Table11[[#This Row],[Site ID]],Table12[[#Data],[Site ID]],0),MATCH(Table11[[#Headers],[Area]],Table12[#Headers],0))</f>
        <v>2</v>
      </c>
      <c r="O524" s="209"/>
    </row>
    <row r="525" spans="2:15">
      <c r="B525" s="208" t="s">
        <v>50</v>
      </c>
      <c r="C525" s="208" t="s">
        <v>38</v>
      </c>
      <c r="D525" s="208" t="str">
        <f>Table11[[#This Row],[Site ID]]&amp;"-"&amp;Table11[[#This Row],[Site Name]]</f>
        <v>BDG2-Bridge Road 2</v>
      </c>
      <c r="E525" s="216" t="s">
        <v>1373</v>
      </c>
      <c r="F525" s="208" t="s">
        <v>451</v>
      </c>
      <c r="G525" s="215">
        <v>45203</v>
      </c>
      <c r="H525" s="215">
        <v>45231</v>
      </c>
      <c r="I525" s="216">
        <v>672</v>
      </c>
      <c r="J525" s="216">
        <v>39.229529761904757</v>
      </c>
      <c r="K525" s="216">
        <v>20.47470238095238</v>
      </c>
      <c r="L525" s="216">
        <v>1.9159999999999999</v>
      </c>
      <c r="M525" s="208"/>
      <c r="N525" s="269">
        <f>INDEX(Table12[],MATCH(Table11[[#This Row],[Site ID]],Table12[[#Data],[Site ID]],0),MATCH(Table11[[#Headers],[Area]],Table12[#Headers],0))</f>
        <v>2</v>
      </c>
      <c r="O525" s="209"/>
    </row>
    <row r="526" spans="2:15">
      <c r="B526" s="208" t="s">
        <v>53</v>
      </c>
      <c r="C526" s="209" t="s">
        <v>54</v>
      </c>
      <c r="D526" s="209" t="str">
        <f>Table11[[#This Row],[Site ID]]&amp;"-"&amp;Table11[[#This Row],[Site Name]]</f>
        <v>OH2-Oakhill 2 (Bridge)</v>
      </c>
      <c r="E526" s="219" t="s">
        <v>1374</v>
      </c>
      <c r="F526" s="209" t="s">
        <v>451</v>
      </c>
      <c r="G526" s="218">
        <v>45203</v>
      </c>
      <c r="H526" s="218">
        <v>45231</v>
      </c>
      <c r="I526" s="219">
        <v>672</v>
      </c>
      <c r="J526" s="219">
        <v>36.506394345238093</v>
      </c>
      <c r="K526" s="219">
        <v>19.053441725072073</v>
      </c>
      <c r="L526" s="219">
        <v>1.7829999999999999</v>
      </c>
      <c r="M526" s="209"/>
      <c r="N526" s="270">
        <f>INDEX(Table12[],MATCH(Table11[[#This Row],[Site ID]],Table12[[#Data],[Site ID]],0),MATCH(Table11[[#Headers],[Area]],Table12[#Headers],0))</f>
        <v>2</v>
      </c>
      <c r="O526" s="209"/>
    </row>
    <row r="527" spans="2:15">
      <c r="B527" s="208" t="s">
        <v>57</v>
      </c>
      <c r="C527" s="208" t="s">
        <v>58</v>
      </c>
      <c r="D527" s="208" t="str">
        <f>Table11[[#This Row],[Site ID]]&amp;"-"&amp;Table11[[#This Row],[Site Name]]</f>
        <v>OH-Oakhill (Prov)</v>
      </c>
      <c r="E527" s="216" t="s">
        <v>1375</v>
      </c>
      <c r="F527" s="208" t="s">
        <v>451</v>
      </c>
      <c r="G527" s="215">
        <v>45203</v>
      </c>
      <c r="H527" s="215">
        <v>45231</v>
      </c>
      <c r="I527" s="216">
        <v>672</v>
      </c>
      <c r="J527" s="216">
        <v>47.030391369047621</v>
      </c>
      <c r="K527" s="216">
        <v>24.546133282383938</v>
      </c>
      <c r="L527" s="216">
        <v>2.2970000000000002</v>
      </c>
      <c r="M527" s="208" t="s">
        <v>1376</v>
      </c>
      <c r="N527" s="269">
        <f>INDEX(Table12[],MATCH(Table11[[#This Row],[Site ID]],Table12[[#Data],[Site ID]],0),MATCH(Table11[[#Headers],[Area]],Table12[#Headers],0))</f>
        <v>2</v>
      </c>
      <c r="O527" s="209"/>
    </row>
    <row r="528" spans="2:15">
      <c r="B528" s="208" t="s">
        <v>61</v>
      </c>
      <c r="C528" s="209" t="s">
        <v>62</v>
      </c>
      <c r="D528" s="209" t="str">
        <f>Table11[[#This Row],[Site ID]]&amp;"-"&amp;Table11[[#This Row],[Site Name]]</f>
        <v>PH2-Providence Hill 2</v>
      </c>
      <c r="E528" s="219" t="s">
        <v>1377</v>
      </c>
      <c r="F528" s="209" t="s">
        <v>451</v>
      </c>
      <c r="G528" s="218">
        <v>45203</v>
      </c>
      <c r="H528" s="218">
        <v>45231</v>
      </c>
      <c r="I528" s="219">
        <v>672</v>
      </c>
      <c r="J528" s="219">
        <v>28.296038690476188</v>
      </c>
      <c r="K528" s="219">
        <v>14.768287416741225</v>
      </c>
      <c r="L528" s="219">
        <v>1.3819999999999999</v>
      </c>
      <c r="M528" s="209"/>
      <c r="N528" s="270">
        <f>INDEX(Table12[],MATCH(Table11[[#This Row],[Site ID]],Table12[[#Data],[Site ID]],0),MATCH(Table11[[#Headers],[Area]],Table12[#Headers],0))</f>
        <v>2</v>
      </c>
      <c r="O528" s="209"/>
    </row>
    <row r="529" spans="2:15">
      <c r="B529" s="208" t="s">
        <v>65</v>
      </c>
      <c r="C529" s="208" t="s">
        <v>66</v>
      </c>
      <c r="D529" s="208" t="str">
        <f>Table11[[#This Row],[Site ID]]&amp;"-"&amp;Table11[[#This Row],[Site Name]]</f>
        <v>PH1-Providence Hill 1</v>
      </c>
      <c r="E529" s="216" t="s">
        <v>1378</v>
      </c>
      <c r="F529" s="208" t="s">
        <v>451</v>
      </c>
      <c r="G529" s="215">
        <v>45203</v>
      </c>
      <c r="H529" s="215">
        <v>45231</v>
      </c>
      <c r="I529" s="216">
        <v>672</v>
      </c>
      <c r="J529" s="216">
        <v>43.877287202380948</v>
      </c>
      <c r="K529" s="216">
        <v>22.900463049259368</v>
      </c>
      <c r="L529" s="216">
        <v>2.1429999999999998</v>
      </c>
      <c r="M529" s="208"/>
      <c r="N529" s="269">
        <f>INDEX(Table12[],MATCH(Table11[[#This Row],[Site ID]],Table12[[#Data],[Site ID]],0),MATCH(Table11[[#Headers],[Area]],Table12[#Headers],0))</f>
        <v>2</v>
      </c>
      <c r="O529" s="209"/>
    </row>
    <row r="530" spans="2:15">
      <c r="B530" s="208" t="s">
        <v>69</v>
      </c>
      <c r="C530" s="209" t="s">
        <v>70</v>
      </c>
      <c r="D530" s="209" t="str">
        <f>Table11[[#This Row],[Site ID]]&amp;"-"&amp;Table11[[#This Row],[Site Name]]</f>
        <v>PH3-Providence Hill 3</v>
      </c>
      <c r="E530" s="219" t="s">
        <v>1379</v>
      </c>
      <c r="F530" s="209" t="s">
        <v>451</v>
      </c>
      <c r="G530" s="218">
        <v>45203</v>
      </c>
      <c r="H530" s="218">
        <v>45231</v>
      </c>
      <c r="I530" s="219">
        <v>672</v>
      </c>
      <c r="J530" s="219">
        <v>28.500785714285712</v>
      </c>
      <c r="K530" s="219">
        <v>14.875149120190873</v>
      </c>
      <c r="L530" s="219">
        <v>1.3919999999999999</v>
      </c>
      <c r="M530" s="209"/>
      <c r="N530" s="270">
        <f>INDEX(Table12[],MATCH(Table11[[#This Row],[Site ID]],Table12[[#Data],[Site ID]],0),MATCH(Table11[[#Headers],[Area]],Table12[#Headers],0))</f>
        <v>2</v>
      </c>
      <c r="O530" s="209"/>
    </row>
    <row r="531" spans="2:15">
      <c r="B531" s="208" t="s">
        <v>73</v>
      </c>
      <c r="C531" s="141" t="s">
        <v>74</v>
      </c>
      <c r="D531" s="208" t="str">
        <f>Table11[[#This Row],[Site ID]]&amp;"-"&amp;Table11[[#This Row],[Site Name]]</f>
        <v>HL2-Hamble Lane 2 (Tesco)</v>
      </c>
      <c r="E531" s="216" t="s">
        <v>1380</v>
      </c>
      <c r="F531" s="208" t="s">
        <v>451</v>
      </c>
      <c r="G531" s="215">
        <v>45203</v>
      </c>
      <c r="H531" s="215">
        <v>45231</v>
      </c>
      <c r="I531" s="216">
        <v>672</v>
      </c>
      <c r="J531" s="216">
        <v>40.847031250000001</v>
      </c>
      <c r="K531" s="216">
        <v>21.318909838204593</v>
      </c>
      <c r="L531" s="216">
        <v>1.9950000000000001</v>
      </c>
      <c r="M531" s="208"/>
      <c r="N531" s="269">
        <f>INDEX(Table12[],MATCH(Table11[[#This Row],[Site ID]],Table12[[#Data],[Site ID]],0),MATCH(Table11[[#Headers],[Area]],Table12[#Headers],0))</f>
        <v>2</v>
      </c>
      <c r="O531" s="209"/>
    </row>
    <row r="532" spans="2:15">
      <c r="B532" s="208" t="s">
        <v>77</v>
      </c>
      <c r="C532" s="142" t="s">
        <v>78</v>
      </c>
      <c r="D532" s="209" t="str">
        <f>Table11[[#This Row],[Site ID]]&amp;"-"&amp;Table11[[#This Row],[Site Name]]</f>
        <v>HL-Hamble Lane (Woodlands)</v>
      </c>
      <c r="E532" s="219" t="s">
        <v>1381</v>
      </c>
      <c r="F532" s="209" t="s">
        <v>451</v>
      </c>
      <c r="G532" s="218">
        <v>45203</v>
      </c>
      <c r="H532" s="218">
        <v>45231</v>
      </c>
      <c r="I532" s="219">
        <v>672</v>
      </c>
      <c r="J532" s="219">
        <v>30.650629464285718</v>
      </c>
      <c r="K532" s="219">
        <v>15.99719700641217</v>
      </c>
      <c r="L532" s="219">
        <v>1.4970000000000001</v>
      </c>
      <c r="M532" s="209"/>
      <c r="N532" s="270">
        <f>INDEX(Table12[],MATCH(Table11[[#This Row],[Site ID]],Table12[[#Data],[Site ID]],0),MATCH(Table11[[#Headers],[Area]],Table12[#Headers],0))</f>
        <v>2</v>
      </c>
      <c r="O532" s="209"/>
    </row>
    <row r="533" spans="2:15">
      <c r="B533" s="208" t="s">
        <v>81</v>
      </c>
      <c r="C533" s="141" t="s">
        <v>82</v>
      </c>
      <c r="D533" s="208" t="str">
        <f>Table11[[#This Row],[Site ID]]&amp;"-"&amp;Table11[[#This Row],[Site Name]]</f>
        <v>HCF-Hamble Corner Fruit Farm</v>
      </c>
      <c r="E533" s="216" t="s">
        <v>1382</v>
      </c>
      <c r="F533" s="208" t="s">
        <v>451</v>
      </c>
      <c r="G533" s="215">
        <v>45203</v>
      </c>
      <c r="H533" s="215">
        <v>45231</v>
      </c>
      <c r="I533" s="216">
        <v>672</v>
      </c>
      <c r="J533" s="216">
        <v>32.390979166666668</v>
      </c>
      <c r="K533" s="216">
        <v>16.90552148573417</v>
      </c>
      <c r="L533" s="216">
        <v>1.5820000000000001</v>
      </c>
      <c r="M533" s="208"/>
      <c r="N533" s="269">
        <f>INDEX(Table12[],MATCH(Table11[[#This Row],[Site ID]],Table12[[#Data],[Site ID]],0),MATCH(Table11[[#Headers],[Area]],Table12[#Headers],0))</f>
        <v>2</v>
      </c>
      <c r="O533" s="209"/>
    </row>
    <row r="534" spans="2:15">
      <c r="B534" s="209" t="s">
        <v>85</v>
      </c>
      <c r="C534" s="142" t="s">
        <v>86</v>
      </c>
      <c r="D534" s="209" t="str">
        <f>Table11[[#This Row],[Site ID]]&amp;"-"&amp;Table11[[#This Row],[Site Name]]</f>
        <v>HL4-Hamble Lane 4</v>
      </c>
      <c r="E534" s="219" t="s">
        <v>1383</v>
      </c>
      <c r="F534" s="209" t="s">
        <v>451</v>
      </c>
      <c r="G534" s="218">
        <v>45203</v>
      </c>
      <c r="H534" s="218">
        <v>45231</v>
      </c>
      <c r="I534" s="219">
        <v>672</v>
      </c>
      <c r="J534" s="219">
        <v>22.092203869047619</v>
      </c>
      <c r="K534" s="219">
        <v>11.53037780221692</v>
      </c>
      <c r="L534" s="219">
        <v>1.079</v>
      </c>
      <c r="M534" s="209"/>
      <c r="N534" s="270">
        <f>INDEX(Table12[],MATCH(Table11[[#This Row],[Site ID]],Table12[[#Data],[Site ID]],0),MATCH(Table11[[#Headers],[Area]],Table12[#Headers],0))</f>
        <v>2</v>
      </c>
      <c r="O534" s="209"/>
    </row>
    <row r="535" spans="2:15" ht="15" thickBot="1">
      <c r="B535" s="208" t="s">
        <v>89</v>
      </c>
      <c r="C535" s="141" t="s">
        <v>90</v>
      </c>
      <c r="D535" s="208" t="str">
        <f>Table11[[#This Row],[Site ID]]&amp;"-"&amp;Table11[[#This Row],[Site Name]]</f>
        <v>HPS-Hamble Primary School</v>
      </c>
      <c r="E535" s="251" t="s">
        <v>1384</v>
      </c>
      <c r="F535" s="208" t="s">
        <v>451</v>
      </c>
      <c r="G535" s="215">
        <v>45203</v>
      </c>
      <c r="H535" s="215">
        <v>45231</v>
      </c>
      <c r="I535" s="216">
        <v>672</v>
      </c>
      <c r="J535" s="260">
        <v>20.372328869047617</v>
      </c>
      <c r="K535" s="216">
        <v>10.632739493239884</v>
      </c>
      <c r="L535" s="216">
        <v>0.995</v>
      </c>
      <c r="M535" s="208" t="s">
        <v>1385</v>
      </c>
      <c r="N535" s="269">
        <f>INDEX(Table12[],MATCH(Table11[[#This Row],[Site ID]],Table12[[#Data],[Site ID]],0),MATCH(Table11[[#Headers],[Area]],Table12[#Headers],0))</f>
        <v>2</v>
      </c>
      <c r="O535" s="209"/>
    </row>
    <row r="536" spans="2:15" ht="15" thickBot="1">
      <c r="B536" s="208" t="s">
        <v>88</v>
      </c>
      <c r="C536" s="142" t="s">
        <v>93</v>
      </c>
      <c r="D536" s="209" t="str">
        <f>Table11[[#This Row],[Site ID]]&amp;"-"&amp;Table11[[#This Row],[Site Name]]</f>
        <v>HPO-Hound Parish Office</v>
      </c>
      <c r="E536" s="219">
        <v>2316052</v>
      </c>
      <c r="F536" s="209" t="s">
        <v>451</v>
      </c>
      <c r="G536" s="218">
        <v>45203</v>
      </c>
      <c r="H536" s="218">
        <v>45231</v>
      </c>
      <c r="I536" s="219">
        <v>672</v>
      </c>
      <c r="J536" s="262">
        <v>60.953188988095235</v>
      </c>
      <c r="K536" s="219">
        <v>31.812729116959936</v>
      </c>
      <c r="L536" s="219">
        <v>2.9769999999999999</v>
      </c>
      <c r="M536" s="208" t="s">
        <v>1376</v>
      </c>
      <c r="N536" s="270">
        <f>INDEX(Table12[],MATCH(Table11[[#This Row],[Site ID]],Table12[[#Data],[Site ID]],0),MATCH(Table11[[#Headers],[Area]],Table12[#Headers],0))</f>
        <v>2</v>
      </c>
      <c r="O536" s="209"/>
    </row>
    <row r="537" spans="2:15">
      <c r="B537" s="208" t="s">
        <v>92</v>
      </c>
      <c r="C537" s="141" t="s">
        <v>97</v>
      </c>
      <c r="D537" s="208" t="str">
        <f>Table11[[#This Row],[Site ID]]&amp;"-"&amp;Table11[[#This Row],[Site Name]]</f>
        <v>SWA-Swaythling road</v>
      </c>
      <c r="E537" s="216" t="s">
        <v>1386</v>
      </c>
      <c r="F537" s="208" t="s">
        <v>451</v>
      </c>
      <c r="G537" s="215">
        <v>45203</v>
      </c>
      <c r="H537" s="215">
        <v>45231</v>
      </c>
      <c r="I537" s="216">
        <v>672</v>
      </c>
      <c r="J537" s="261">
        <v>32.698099702380951</v>
      </c>
      <c r="K537" s="216">
        <v>17.065814040908638</v>
      </c>
      <c r="L537" s="216">
        <v>1.597</v>
      </c>
      <c r="M537" s="208"/>
      <c r="N537" s="269">
        <f>INDEX(Table12[],MATCH(Table11[[#This Row],[Site ID]],Table12[[#Data],[Site ID]],0),MATCH(Table11[[#Headers],[Area]],Table12[#Headers],0))</f>
        <v>3</v>
      </c>
      <c r="O537" s="209"/>
    </row>
    <row r="538" spans="2:15">
      <c r="B538" s="208" t="s">
        <v>96</v>
      </c>
      <c r="C538" s="142" t="s">
        <v>26</v>
      </c>
      <c r="D538" s="209" t="str">
        <f>Table11[[#This Row],[Site ID]]&amp;"-"&amp;Table11[[#This Row],[Site Name]]</f>
        <v>AL-Allington Lane</v>
      </c>
      <c r="E538" s="219" t="s">
        <v>1387</v>
      </c>
      <c r="F538" s="209" t="s">
        <v>451</v>
      </c>
      <c r="G538" s="218">
        <v>45203</v>
      </c>
      <c r="H538" s="218">
        <v>45231</v>
      </c>
      <c r="I538" s="219">
        <v>672</v>
      </c>
      <c r="J538" s="219">
        <v>24.528693452380953</v>
      </c>
      <c r="K538" s="219">
        <v>12.802032073267721</v>
      </c>
      <c r="L538" s="219">
        <v>1.198</v>
      </c>
      <c r="M538" s="209"/>
      <c r="N538" s="270">
        <f>INDEX(Table12[],MATCH(Table11[[#This Row],[Site ID]],Table12[[#Data],[Site ID]],0),MATCH(Table11[[#Headers],[Area]],Table12[#Headers],0))</f>
        <v>3</v>
      </c>
      <c r="O538" s="209"/>
    </row>
    <row r="539" spans="2:15">
      <c r="B539" s="208" t="s">
        <v>99</v>
      </c>
      <c r="C539" s="141" t="s">
        <v>102</v>
      </c>
      <c r="D539" s="208" t="str">
        <f>Table11[[#This Row],[Site ID]]&amp;"-"&amp;Table11[[#This Row],[Site Name]]</f>
        <v>JW-Jukes Walk</v>
      </c>
      <c r="E539" s="216" t="s">
        <v>1388</v>
      </c>
      <c r="F539" s="208" t="s">
        <v>451</v>
      </c>
      <c r="G539" s="215">
        <v>45203</v>
      </c>
      <c r="H539" s="215">
        <v>45231</v>
      </c>
      <c r="I539" s="216">
        <v>672</v>
      </c>
      <c r="J539" s="216">
        <v>21.109418154761904</v>
      </c>
      <c r="K539" s="216">
        <v>11.017441625658615</v>
      </c>
      <c r="L539" s="216">
        <v>1.0309999999999999</v>
      </c>
      <c r="M539" s="208"/>
      <c r="N539" s="269">
        <f>INDEX(Table12[],MATCH(Table11[[#This Row],[Site ID]],Table12[[#Data],[Site ID]],0),MATCH(Table11[[#Headers],[Area]],Table12[#Headers],0))</f>
        <v>3</v>
      </c>
      <c r="O539" s="209"/>
    </row>
    <row r="540" spans="2:15">
      <c r="B540" s="209" t="s">
        <v>104</v>
      </c>
      <c r="C540" s="142" t="s">
        <v>107</v>
      </c>
      <c r="D540" s="209" t="str">
        <f>Table11[[#This Row],[Site ID]]&amp;"-"&amp;Table11[[#This Row],[Site Name]]</f>
        <v>WYV-Wyvern School</v>
      </c>
      <c r="E540" s="252" t="s">
        <v>1389</v>
      </c>
      <c r="F540" s="209" t="s">
        <v>451</v>
      </c>
      <c r="G540" s="218">
        <v>45203</v>
      </c>
      <c r="H540" s="218">
        <v>45231</v>
      </c>
      <c r="I540" s="219">
        <v>672</v>
      </c>
      <c r="J540" s="247"/>
      <c r="K540" s="221">
        <v>0.29921276965901183</v>
      </c>
      <c r="L540" s="222">
        <v>2.8000000000000001E-2</v>
      </c>
      <c r="M540" s="209" t="s">
        <v>1390</v>
      </c>
      <c r="N540" s="270">
        <f>INDEX(Table12[],MATCH(Table11[[#This Row],[Site ID]],Table12[[#Data],[Site ID]],0),MATCH(Table11[[#Headers],[Area]],Table12[#Headers],0))</f>
        <v>4</v>
      </c>
      <c r="O540" s="209" t="s">
        <v>1335</v>
      </c>
    </row>
    <row r="541" spans="2:15">
      <c r="B541" s="208" t="s">
        <v>106</v>
      </c>
      <c r="C541" s="141" t="s">
        <v>84</v>
      </c>
      <c r="D541" s="208" t="str">
        <f>Table11[[#This Row],[Site ID]]&amp;"-"&amp;Table11[[#This Row],[Site Name]]</f>
        <v>FORSL-Fair Oak Road/Sandy Lane</v>
      </c>
      <c r="E541" s="216" t="s">
        <v>1391</v>
      </c>
      <c r="F541" s="208" t="s">
        <v>451</v>
      </c>
      <c r="G541" s="215">
        <v>45203</v>
      </c>
      <c r="H541" s="215">
        <v>45231</v>
      </c>
      <c r="I541" s="216">
        <v>672</v>
      </c>
      <c r="J541" s="216">
        <v>31.346769345238094</v>
      </c>
      <c r="K541" s="216">
        <v>16.360526798140967</v>
      </c>
      <c r="L541" s="216">
        <v>1.5309999999999999</v>
      </c>
      <c r="M541" s="208"/>
      <c r="N541" s="269">
        <f>INDEX(Table12[],MATCH(Table11[[#This Row],[Site ID]],Table12[[#Data],[Site ID]],0),MATCH(Table11[[#Headers],[Area]],Table12[#Headers],0))</f>
        <v>4</v>
      </c>
      <c r="O541" s="209"/>
    </row>
    <row r="542" spans="2:15">
      <c r="B542" s="208" t="s">
        <v>109</v>
      </c>
      <c r="C542" s="142" t="s">
        <v>80</v>
      </c>
      <c r="D542" s="209" t="str">
        <f>Table11[[#This Row],[Site ID]]&amp;"-"&amp;Table11[[#This Row],[Site Name]]</f>
        <v>FOR-Fair Oak Road</v>
      </c>
      <c r="E542" s="219" t="s">
        <v>1392</v>
      </c>
      <c r="F542" s="209" t="s">
        <v>451</v>
      </c>
      <c r="G542" s="218">
        <v>45203</v>
      </c>
      <c r="H542" s="218">
        <v>45231</v>
      </c>
      <c r="I542" s="219">
        <v>672</v>
      </c>
      <c r="J542" s="219">
        <v>21.60081101190476</v>
      </c>
      <c r="K542" s="219">
        <v>11.273909713937767</v>
      </c>
      <c r="L542" s="219">
        <v>1.0549999999999999</v>
      </c>
      <c r="M542" s="209"/>
      <c r="N542" s="270">
        <f>INDEX(Table12[],MATCH(Table11[[#This Row],[Site ID]],Table12[[#Data],[Site ID]],0),MATCH(Table11[[#Headers],[Area]],Table12[#Headers],0))</f>
        <v>4</v>
      </c>
      <c r="O542" s="209"/>
    </row>
    <row r="543" spans="2:15">
      <c r="B543" s="208" t="s">
        <v>111</v>
      </c>
      <c r="C543" s="141" t="s">
        <v>49</v>
      </c>
      <c r="D543" s="208" t="str">
        <f>Table11[[#This Row],[Site ID]]&amp;"-"&amp;Table11[[#This Row],[Site Name]]</f>
        <v>BR-Bishopstoke Road</v>
      </c>
      <c r="E543" s="251" t="s">
        <v>1393</v>
      </c>
      <c r="F543" s="208" t="s">
        <v>451</v>
      </c>
      <c r="G543" s="215">
        <v>45203</v>
      </c>
      <c r="H543" s="215">
        <v>45231</v>
      </c>
      <c r="I543" s="216">
        <v>672</v>
      </c>
      <c r="J543" s="245">
        <v>34.336075892857146</v>
      </c>
      <c r="K543" s="216">
        <v>17.920707668505816</v>
      </c>
      <c r="L543" s="216">
        <v>1.677</v>
      </c>
      <c r="M543" s="208" t="s">
        <v>1394</v>
      </c>
      <c r="N543" s="269">
        <f>INDEX(Table12[],MATCH(Table11[[#This Row],[Site ID]],Table12[[#Data],[Site ID]],0),MATCH(Table11[[#Headers],[Area]],Table12[#Headers],0))</f>
        <v>5</v>
      </c>
      <c r="O543" s="209"/>
    </row>
    <row r="544" spans="2:15">
      <c r="B544" s="208" t="s">
        <v>113</v>
      </c>
      <c r="C544" s="142" t="s">
        <v>52</v>
      </c>
      <c r="D544" s="209" t="str">
        <f>Table11[[#This Row],[Site ID]]&amp;"-"&amp;Table11[[#This Row],[Site Name]]</f>
        <v>BR2-Bishopstoke Road 2</v>
      </c>
      <c r="E544" s="219" t="s">
        <v>1395</v>
      </c>
      <c r="F544" s="209" t="s">
        <v>451</v>
      </c>
      <c r="G544" s="218">
        <v>45203</v>
      </c>
      <c r="H544" s="218">
        <v>45231</v>
      </c>
      <c r="I544" s="219">
        <v>672</v>
      </c>
      <c r="J544" s="219">
        <v>30.036388392857145</v>
      </c>
      <c r="K544" s="219">
        <v>15.676611896063228</v>
      </c>
      <c r="L544" s="219">
        <v>1.4670000000000001</v>
      </c>
      <c r="M544" s="209"/>
      <c r="N544" s="270">
        <f>INDEX(Table12[],MATCH(Table11[[#This Row],[Site ID]],Table12[[#Data],[Site ID]],0),MATCH(Table11[[#Headers],[Area]],Table12[#Headers],0))</f>
        <v>5</v>
      </c>
      <c r="O544" s="209"/>
    </row>
    <row r="545" spans="2:15">
      <c r="B545" s="208" t="s">
        <v>115</v>
      </c>
      <c r="C545" s="141" t="s">
        <v>118</v>
      </c>
      <c r="D545" s="208" t="str">
        <f>Table11[[#This Row],[Site ID]]&amp;"-"&amp;Table11[[#This Row],[Site Name]]</f>
        <v>TWY-Twyford Road</v>
      </c>
      <c r="E545" s="216" t="s">
        <v>1396</v>
      </c>
      <c r="F545" s="208" t="s">
        <v>451</v>
      </c>
      <c r="G545" s="215">
        <v>45203</v>
      </c>
      <c r="H545" s="215">
        <v>45231</v>
      </c>
      <c r="I545" s="216">
        <v>672</v>
      </c>
      <c r="J545" s="216">
        <v>29.729267857142855</v>
      </c>
      <c r="K545" s="216">
        <v>15.516319340888755</v>
      </c>
      <c r="L545" s="216">
        <v>1.452</v>
      </c>
      <c r="M545" s="208"/>
      <c r="N545" s="269">
        <f>INDEX(Table12[],MATCH(Table11[[#This Row],[Site ID]],Table12[[#Data],[Site ID]],0),MATCH(Table11[[#Headers],[Area]],Table12[#Headers],0))</f>
        <v>5</v>
      </c>
      <c r="O545" s="209"/>
    </row>
    <row r="546" spans="2:15">
      <c r="B546" s="208" t="s">
        <v>117</v>
      </c>
      <c r="C546" s="142" t="s">
        <v>122</v>
      </c>
      <c r="D546" s="209" t="str">
        <f>Table11[[#This Row],[Site ID]]&amp;"-"&amp;Table11[[#This Row],[Site Name]]</f>
        <v>MS-Mill Street</v>
      </c>
      <c r="E546" s="219" t="s">
        <v>1397</v>
      </c>
      <c r="F546" s="209" t="s">
        <v>451</v>
      </c>
      <c r="G546" s="218">
        <v>45203</v>
      </c>
      <c r="H546" s="218">
        <v>45231</v>
      </c>
      <c r="I546" s="219">
        <v>672</v>
      </c>
      <c r="J546" s="219">
        <v>30.650629464285718</v>
      </c>
      <c r="K546" s="219">
        <v>15.99719700641217</v>
      </c>
      <c r="L546" s="219">
        <v>1.4970000000000001</v>
      </c>
      <c r="M546" s="209"/>
      <c r="N546" s="270">
        <f>INDEX(Table12[],MATCH(Table11[[#This Row],[Site ID]],Table12[[#Data],[Site ID]],0),MATCH(Table11[[#Headers],[Area]],Table12[#Headers],0))</f>
        <v>5</v>
      </c>
      <c r="O546" s="209"/>
    </row>
    <row r="547" spans="2:15">
      <c r="B547" s="208" t="s">
        <v>121</v>
      </c>
      <c r="C547" s="141" t="s">
        <v>72</v>
      </c>
      <c r="D547" s="208" t="str">
        <f>Table11[[#This Row],[Site ID]]&amp;"-"&amp;Table11[[#This Row],[Site Name]]</f>
        <v>CR4-Campbell Road 4</v>
      </c>
      <c r="E547" s="216" t="s">
        <v>1398</v>
      </c>
      <c r="F547" s="208" t="s">
        <v>451</v>
      </c>
      <c r="G547" s="215">
        <v>45203</v>
      </c>
      <c r="H547" s="215">
        <v>45231</v>
      </c>
      <c r="I547" s="216">
        <v>672</v>
      </c>
      <c r="J547" s="216">
        <v>24.590117559523812</v>
      </c>
      <c r="K547" s="216">
        <v>12.834090584302617</v>
      </c>
      <c r="L547" s="216">
        <v>1.2010000000000001</v>
      </c>
      <c r="M547" s="208"/>
      <c r="N547" s="269">
        <f>INDEX(Table12[],MATCH(Table11[[#This Row],[Site ID]],Table12[[#Data],[Site ID]],0),MATCH(Table11[[#Headers],[Area]],Table12[#Headers],0))</f>
        <v>5</v>
      </c>
      <c r="O547" s="209"/>
    </row>
    <row r="548" spans="2:15">
      <c r="B548" s="208" t="s">
        <v>129</v>
      </c>
      <c r="C548" s="142" t="s">
        <v>68</v>
      </c>
      <c r="D548" s="209" t="str">
        <f>Table11[[#This Row],[Site ID]]&amp;"-"&amp;Table11[[#This Row],[Site Name]]</f>
        <v>CR3-Campbell Road 3</v>
      </c>
      <c r="E548" s="219" t="s">
        <v>1399</v>
      </c>
      <c r="F548" s="209" t="s">
        <v>451</v>
      </c>
      <c r="G548" s="218">
        <v>45203</v>
      </c>
      <c r="H548" s="218">
        <v>45231</v>
      </c>
      <c r="I548" s="219">
        <v>672</v>
      </c>
      <c r="J548" s="219">
        <v>16.256913690476193</v>
      </c>
      <c r="K548" s="219">
        <v>8.4848192539019802</v>
      </c>
      <c r="L548" s="219">
        <v>0.79400000000000004</v>
      </c>
      <c r="M548" s="209"/>
      <c r="N548" s="270">
        <f>INDEX(Table12[],MATCH(Table11[[#This Row],[Site ID]],Table12[[#Data],[Site ID]],0),MATCH(Table11[[#Headers],[Area]],Table12[#Headers],0))</f>
        <v>5</v>
      </c>
      <c r="O548" s="209"/>
    </row>
    <row r="549" spans="2:15">
      <c r="B549" s="208" t="s">
        <v>125</v>
      </c>
      <c r="C549" s="141" t="s">
        <v>64</v>
      </c>
      <c r="D549" s="208" t="str">
        <f>Table11[[#This Row],[Site ID]]&amp;"-"&amp;Table11[[#This Row],[Site Name]]</f>
        <v>CR-Campbell Road</v>
      </c>
      <c r="E549" s="251" t="s">
        <v>1400</v>
      </c>
      <c r="F549" s="208" t="s">
        <v>451</v>
      </c>
      <c r="G549" s="215">
        <v>45203</v>
      </c>
      <c r="H549" s="215">
        <v>45231</v>
      </c>
      <c r="I549" s="216">
        <v>672</v>
      </c>
      <c r="J549" s="245">
        <v>35.134589285714284</v>
      </c>
      <c r="K549" s="216">
        <v>18.337468311959441</v>
      </c>
      <c r="L549" s="216">
        <v>1.716</v>
      </c>
      <c r="M549" s="208" t="s">
        <v>1385</v>
      </c>
      <c r="N549" s="269">
        <f>INDEX(Table12[],MATCH(Table11[[#This Row],[Site ID]],Table12[[#Data],[Site ID]],0),MATCH(Table11[[#Headers],[Area]],Table12[#Headers],0))</f>
        <v>5</v>
      </c>
      <c r="O549" s="209"/>
    </row>
    <row r="550" spans="2:15">
      <c r="B550" s="208" t="s">
        <v>128</v>
      </c>
      <c r="C550" s="142" t="s">
        <v>135</v>
      </c>
      <c r="D550" s="209" t="str">
        <f>Table11[[#This Row],[Site ID]]&amp;"-"&amp;Table11[[#This Row],[Site Name]]</f>
        <v>SRAN(A)-Southampton Road Analyser (A)</v>
      </c>
      <c r="E550" s="219" t="s">
        <v>1401</v>
      </c>
      <c r="F550" s="209" t="s">
        <v>451</v>
      </c>
      <c r="G550" s="218">
        <v>45203</v>
      </c>
      <c r="H550" s="218">
        <v>45231</v>
      </c>
      <c r="I550" s="219">
        <v>672</v>
      </c>
      <c r="J550" s="219">
        <v>37.591553571428577</v>
      </c>
      <c r="K550" s="219">
        <v>19.619808753355208</v>
      </c>
      <c r="L550" s="219">
        <v>1.8360000000000001</v>
      </c>
      <c r="M550" s="209"/>
      <c r="N550" s="270">
        <f>INDEX(Table12[],MATCH(Table11[[#This Row],[Site ID]],Table12[[#Data],[Site ID]],0),MATCH(Table11[[#Headers],[Area]],Table12[#Headers],0))</f>
        <v>5</v>
      </c>
      <c r="O550" s="209"/>
    </row>
    <row r="551" spans="2:15">
      <c r="B551" s="208" t="s">
        <v>131</v>
      </c>
      <c r="C551" s="141" t="s">
        <v>138</v>
      </c>
      <c r="D551" s="208" t="str">
        <f>Table11[[#This Row],[Site ID]]&amp;"-"&amp;Table11[[#This Row],[Site Name]]</f>
        <v>SRAN(B)-Southampton Road Analyser (B)</v>
      </c>
      <c r="E551" s="216" t="s">
        <v>1402</v>
      </c>
      <c r="F551" s="208" t="s">
        <v>451</v>
      </c>
      <c r="G551" s="215">
        <v>45203</v>
      </c>
      <c r="H551" s="215">
        <v>45231</v>
      </c>
      <c r="I551" s="216">
        <v>672</v>
      </c>
      <c r="J551" s="216">
        <v>38.820035714285709</v>
      </c>
      <c r="K551" s="216">
        <v>20.260978974053085</v>
      </c>
      <c r="L551" s="216">
        <v>1.8959999999999999</v>
      </c>
      <c r="M551" s="208"/>
      <c r="N551" s="269">
        <f>INDEX(Table12[],MATCH(Table11[[#This Row],[Site ID]],Table12[[#Data],[Site ID]],0),MATCH(Table11[[#Headers],[Area]],Table12[#Headers],0))</f>
        <v>5</v>
      </c>
      <c r="O551" s="209"/>
    </row>
    <row r="552" spans="2:15">
      <c r="B552" s="208" t="s">
        <v>134</v>
      </c>
      <c r="C552" s="142" t="s">
        <v>141</v>
      </c>
      <c r="D552" s="209" t="str">
        <f>Table11[[#This Row],[Site ID]]&amp;"-"&amp;Table11[[#This Row],[Site Name]]</f>
        <v>SRAN(C)-Southampton Road Analyser (C)</v>
      </c>
      <c r="E552" s="219" t="s">
        <v>1403</v>
      </c>
      <c r="F552" s="209" t="s">
        <v>451</v>
      </c>
      <c r="G552" s="218">
        <v>45203</v>
      </c>
      <c r="H552" s="218">
        <v>45231</v>
      </c>
      <c r="I552" s="219">
        <v>672</v>
      </c>
      <c r="J552" s="219">
        <v>36.936363095238093</v>
      </c>
      <c r="K552" s="219">
        <v>19.277851302316332</v>
      </c>
      <c r="L552" s="219">
        <v>1.804</v>
      </c>
      <c r="M552" s="209"/>
      <c r="N552" s="270">
        <f>INDEX(Table12[],MATCH(Table11[[#This Row],[Site ID]],Table12[[#Data],[Site ID]],0),MATCH(Table11[[#Headers],[Area]],Table12[#Headers],0))</f>
        <v>5</v>
      </c>
      <c r="O552" s="209"/>
    </row>
    <row r="553" spans="2:15">
      <c r="B553" s="208" t="s">
        <v>137</v>
      </c>
      <c r="C553" s="141" t="s">
        <v>56</v>
      </c>
      <c r="D553" s="208" t="str">
        <f>Table11[[#This Row],[Site ID]]&amp;"-"&amp;Table11[[#This Row],[Site Name]]</f>
        <v>CA-Chestnut Avenue</v>
      </c>
      <c r="E553" s="216" t="s">
        <v>1404</v>
      </c>
      <c r="F553" s="208" t="s">
        <v>451</v>
      </c>
      <c r="G553" s="215">
        <v>45203</v>
      </c>
      <c r="H553" s="215">
        <v>45231</v>
      </c>
      <c r="I553" s="216">
        <v>672</v>
      </c>
      <c r="J553" s="216">
        <v>26.514739583333331</v>
      </c>
      <c r="K553" s="216">
        <v>13.838590596729297</v>
      </c>
      <c r="L553" s="216">
        <v>1.2949999999999999</v>
      </c>
      <c r="M553" s="208"/>
      <c r="N553" s="269">
        <f>INDEX(Table12[],MATCH(Table11[[#This Row],[Site ID]],Table12[[#Data],[Site ID]],0),MATCH(Table11[[#Headers],[Area]],Table12[#Headers],0))</f>
        <v>5</v>
      </c>
      <c r="O553" s="209"/>
    </row>
    <row r="554" spans="2:15">
      <c r="B554" s="208" t="s">
        <v>148</v>
      </c>
      <c r="C554" s="142" t="s">
        <v>149</v>
      </c>
      <c r="D554" s="209" t="str">
        <f>Table11[[#This Row],[Site ID]]&amp;"-"&amp;Table11[[#This Row],[Site Name]]</f>
        <v>SR1-Southampton Road 1</v>
      </c>
      <c r="E554" s="219" t="s">
        <v>1405</v>
      </c>
      <c r="F554" s="209" t="s">
        <v>451</v>
      </c>
      <c r="G554" s="218">
        <v>45203</v>
      </c>
      <c r="H554" s="218">
        <v>45231</v>
      </c>
      <c r="I554" s="219">
        <v>672</v>
      </c>
      <c r="J554" s="219">
        <v>44.819123511904763</v>
      </c>
      <c r="K554" s="219">
        <v>23.392026885127748</v>
      </c>
      <c r="L554" s="219">
        <v>2.1890000000000001</v>
      </c>
      <c r="M554" s="209"/>
      <c r="N554" s="270">
        <f>INDEX(Table12[],MATCH(Table11[[#This Row],[Site ID]],Table12[[#Data],[Site ID]],0),MATCH(Table11[[#Headers],[Area]],Table12[#Headers],0))</f>
        <v>5</v>
      </c>
      <c r="O554" s="209"/>
    </row>
    <row r="555" spans="2:15">
      <c r="B555" s="208" t="s">
        <v>140</v>
      </c>
      <c r="C555" s="141" t="s">
        <v>152</v>
      </c>
      <c r="D555" s="208" t="str">
        <f>Table11[[#This Row],[Site ID]]&amp;"-"&amp;Table11[[#This Row],[Site Name]]</f>
        <v>SR2-Southampton Road 2</v>
      </c>
      <c r="E555" s="216" t="s">
        <v>1406</v>
      </c>
      <c r="F555" s="208" t="s">
        <v>451</v>
      </c>
      <c r="G555" s="215">
        <v>45203</v>
      </c>
      <c r="H555" s="215">
        <v>45231</v>
      </c>
      <c r="I555" s="216">
        <v>672</v>
      </c>
      <c r="J555" s="216">
        <v>40.53991071428571</v>
      </c>
      <c r="K555" s="216">
        <v>21.158617283030122</v>
      </c>
      <c r="L555" s="216">
        <v>1.98</v>
      </c>
      <c r="M555" s="208"/>
      <c r="N555" s="269">
        <f>INDEX(Table12[],MATCH(Table11[[#This Row],[Site ID]],Table12[[#Data],[Site ID]],0),MATCH(Table11[[#Headers],[Area]],Table12[#Headers],0))</f>
        <v>5</v>
      </c>
      <c r="O555" s="209"/>
    </row>
    <row r="556" spans="2:15">
      <c r="B556" s="208" t="s">
        <v>144</v>
      </c>
      <c r="C556" s="142" t="s">
        <v>156</v>
      </c>
      <c r="D556" s="209" t="str">
        <f>Table11[[#This Row],[Site ID]]&amp;"-"&amp;Table11[[#This Row],[Site Name]]</f>
        <v>TP(A)-The Point (A)</v>
      </c>
      <c r="E556" s="219" t="s">
        <v>1407</v>
      </c>
      <c r="F556" s="209" t="s">
        <v>451</v>
      </c>
      <c r="G556" s="218">
        <v>45203</v>
      </c>
      <c r="H556" s="218">
        <v>45231</v>
      </c>
      <c r="I556" s="219">
        <v>672</v>
      </c>
      <c r="J556" s="219">
        <v>27.743221726190477</v>
      </c>
      <c r="K556" s="219">
        <v>14.479760817427181</v>
      </c>
      <c r="L556" s="219">
        <v>1.355</v>
      </c>
      <c r="M556" s="209"/>
      <c r="N556" s="270">
        <f>INDEX(Table12[],MATCH(Table11[[#This Row],[Site ID]],Table12[[#Data],[Site ID]],0),MATCH(Table11[[#Headers],[Area]],Table12[#Headers],0))</f>
        <v>6</v>
      </c>
      <c r="O556" s="209"/>
    </row>
    <row r="557" spans="2:15">
      <c r="B557" s="208" t="s">
        <v>147</v>
      </c>
      <c r="C557" s="141" t="s">
        <v>159</v>
      </c>
      <c r="D557" s="208" t="str">
        <f>Table11[[#This Row],[Site ID]]&amp;"-"&amp;Table11[[#This Row],[Site Name]]</f>
        <v>TP(B)-The Point (B)</v>
      </c>
      <c r="E557" s="216" t="s">
        <v>1408</v>
      </c>
      <c r="F557" s="208" t="s">
        <v>451</v>
      </c>
      <c r="G557" s="215">
        <v>45203</v>
      </c>
      <c r="H557" s="215">
        <v>45231</v>
      </c>
      <c r="I557" s="216">
        <v>672</v>
      </c>
      <c r="J557" s="216">
        <v>27.722747023809525</v>
      </c>
      <c r="K557" s="216">
        <v>14.469074647082216</v>
      </c>
      <c r="L557" s="216">
        <v>1.3540000000000001</v>
      </c>
      <c r="M557" s="208"/>
      <c r="N557" s="269">
        <f>INDEX(Table12[],MATCH(Table11[[#This Row],[Site ID]],Table12[[#Data],[Site ID]],0),MATCH(Table11[[#Headers],[Area]],Table12[#Headers],0))</f>
        <v>6</v>
      </c>
      <c r="O557" s="209"/>
    </row>
    <row r="558" spans="2:15">
      <c r="B558" s="208" t="s">
        <v>151</v>
      </c>
      <c r="C558" s="142" t="s">
        <v>162</v>
      </c>
      <c r="D558" s="209" t="str">
        <f>Table11[[#This Row],[Site ID]]&amp;"-"&amp;Table11[[#This Row],[Site Name]]</f>
        <v>TP(C)-The Point (C)</v>
      </c>
      <c r="E558" s="219" t="s">
        <v>1409</v>
      </c>
      <c r="F558" s="209" t="s">
        <v>451</v>
      </c>
      <c r="G558" s="218">
        <v>45203</v>
      </c>
      <c r="H558" s="218">
        <v>45231</v>
      </c>
      <c r="I558" s="219">
        <v>672</v>
      </c>
      <c r="J558" s="219">
        <v>28.029867559523808</v>
      </c>
      <c r="K558" s="219">
        <v>14.629367202256685</v>
      </c>
      <c r="L558" s="219">
        <v>1.369</v>
      </c>
      <c r="M558" s="209"/>
      <c r="N558" s="270">
        <f>INDEX(Table12[],MATCH(Table11[[#This Row],[Site ID]],Table12[[#Data],[Site ID]],0),MATCH(Table11[[#Headers],[Area]],Table12[#Headers],0))</f>
        <v>6</v>
      </c>
      <c r="O558" s="209"/>
    </row>
    <row r="559" spans="2:15">
      <c r="B559" s="208" t="s">
        <v>155</v>
      </c>
      <c r="C559" s="141" t="s">
        <v>124</v>
      </c>
      <c r="D559" s="208" t="str">
        <f>Table11[[#This Row],[Site ID]]&amp;"-"&amp;Table11[[#This Row],[Site Name]]</f>
        <v>LRPR-leigh road/pluto Road</v>
      </c>
      <c r="E559" s="216" t="s">
        <v>1410</v>
      </c>
      <c r="F559" s="208" t="s">
        <v>451</v>
      </c>
      <c r="G559" s="215">
        <v>45203</v>
      </c>
      <c r="H559" s="215">
        <v>45231</v>
      </c>
      <c r="I559" s="216">
        <v>672</v>
      </c>
      <c r="J559" s="216">
        <v>31.039648809523811</v>
      </c>
      <c r="K559" s="216">
        <v>16.200234242966498</v>
      </c>
      <c r="L559" s="216">
        <v>1.516</v>
      </c>
      <c r="M559" s="208"/>
      <c r="N559" s="269">
        <f>INDEX(Table12[],MATCH(Table11[[#This Row],[Site ID]],Table12[[#Data],[Site ID]],0),MATCH(Table11[[#Headers],[Area]],Table12[#Headers],0))</f>
        <v>6</v>
      </c>
      <c r="O559" s="209"/>
    </row>
    <row r="560" spans="2:15">
      <c r="B560" s="208" t="s">
        <v>158</v>
      </c>
      <c r="C560" s="142" t="s">
        <v>143</v>
      </c>
      <c r="D560" s="209" t="str">
        <f>Table11[[#This Row],[Site ID]]&amp;"-"&amp;Table11[[#This Row],[Site Name]]</f>
        <v>OX-Oxburgh Close</v>
      </c>
      <c r="E560" s="219" t="s">
        <v>1411</v>
      </c>
      <c r="F560" s="209" t="s">
        <v>451</v>
      </c>
      <c r="G560" s="218">
        <v>45203</v>
      </c>
      <c r="H560" s="218">
        <v>45231</v>
      </c>
      <c r="I560" s="219">
        <v>672</v>
      </c>
      <c r="J560" s="219">
        <v>18.058687500000001</v>
      </c>
      <c r="K560" s="219">
        <v>9.4252022442588732</v>
      </c>
      <c r="L560" s="219">
        <v>0.88200000000000001</v>
      </c>
      <c r="M560" s="209"/>
      <c r="N560" s="270">
        <f>INDEX(Table12[],MATCH(Table11[[#This Row],[Site ID]],Table12[[#Data],[Site ID]],0),MATCH(Table11[[#Headers],[Area]],Table12[#Headers],0))</f>
        <v>6</v>
      </c>
      <c r="O560" s="209"/>
    </row>
    <row r="561" spans="2:15">
      <c r="B561" s="208" t="s">
        <v>161</v>
      </c>
      <c r="C561" s="141" t="s">
        <v>95</v>
      </c>
      <c r="D561" s="208" t="str">
        <f>Table11[[#This Row],[Site ID]]&amp;"-"&amp;Table11[[#This Row],[Site Name]]</f>
        <v>HG-Hadleigh Gardens</v>
      </c>
      <c r="E561" s="216" t="s">
        <v>1412</v>
      </c>
      <c r="F561" s="208" t="s">
        <v>451</v>
      </c>
      <c r="G561" s="215">
        <v>45203</v>
      </c>
      <c r="H561" s="215">
        <v>45231</v>
      </c>
      <c r="I561" s="216">
        <v>672</v>
      </c>
      <c r="J561" s="216">
        <v>18.939099702380954</v>
      </c>
      <c r="K561" s="216">
        <v>9.884707569092356</v>
      </c>
      <c r="L561" s="216">
        <v>0.92500000000000004</v>
      </c>
      <c r="M561" s="208"/>
      <c r="N561" s="269">
        <f>INDEX(Table12[],MATCH(Table11[[#This Row],[Site ID]],Table12[[#Data],[Site ID]],0),MATCH(Table11[[#Headers],[Area]],Table12[#Headers],0))</f>
        <v>6</v>
      </c>
      <c r="O561" s="209"/>
    </row>
    <row r="562" spans="2:15">
      <c r="B562" s="208" t="s">
        <v>164</v>
      </c>
      <c r="C562" s="142" t="s">
        <v>175</v>
      </c>
      <c r="D562" s="209" t="str">
        <f>Table11[[#This Row],[Site ID]]&amp;"-"&amp;Table11[[#This Row],[Site Name]]</f>
        <v>WA-Woodside Avenue</v>
      </c>
      <c r="E562" s="219" t="s">
        <v>1413</v>
      </c>
      <c r="F562" s="209" t="s">
        <v>451</v>
      </c>
      <c r="G562" s="218">
        <v>45203</v>
      </c>
      <c r="H562" s="218">
        <v>45231</v>
      </c>
      <c r="I562" s="219">
        <v>672</v>
      </c>
      <c r="J562" s="219">
        <v>32.902846726190475</v>
      </c>
      <c r="K562" s="219">
        <v>17.172675744358287</v>
      </c>
      <c r="L562" s="219">
        <v>1.607</v>
      </c>
      <c r="M562" s="209"/>
      <c r="N562" s="270">
        <f>INDEX(Table12[],MATCH(Table11[[#This Row],[Site ID]],Table12[[#Data],[Site ID]],0),MATCH(Table11[[#Headers],[Area]],Table12[#Headers],0))</f>
        <v>6</v>
      </c>
      <c r="O562" s="209"/>
    </row>
    <row r="563" spans="2:15">
      <c r="B563" s="208" t="s">
        <v>168</v>
      </c>
      <c r="C563" s="141" t="s">
        <v>42</v>
      </c>
      <c r="D563" s="208" t="str">
        <f>Table11[[#This Row],[Site ID]]&amp;"-"&amp;Table11[[#This Row],[Site Name]]</f>
        <v>BEL-Belmont Road</v>
      </c>
      <c r="E563" s="216" t="s">
        <v>1414</v>
      </c>
      <c r="F563" s="208" t="s">
        <v>451</v>
      </c>
      <c r="G563" s="215">
        <v>45203</v>
      </c>
      <c r="H563" s="215">
        <v>45231</v>
      </c>
      <c r="I563" s="216">
        <v>672</v>
      </c>
      <c r="J563" s="216">
        <v>26.023346726190475</v>
      </c>
      <c r="K563" s="216">
        <v>13.582122508450144</v>
      </c>
      <c r="L563" s="216">
        <v>1.2709999999999999</v>
      </c>
      <c r="M563" s="208"/>
      <c r="N563" s="269">
        <f>INDEX(Table12[],MATCH(Table11[[#This Row],[Site ID]],Table12[[#Data],[Site ID]],0),MATCH(Table11[[#Headers],[Area]],Table12[#Headers],0))</f>
        <v>6</v>
      </c>
      <c r="O563" s="209"/>
    </row>
    <row r="564" spans="2:15">
      <c r="B564" s="208" t="s">
        <v>171</v>
      </c>
      <c r="C564" s="142" t="s">
        <v>120</v>
      </c>
      <c r="D564" s="209" t="str">
        <f>Table11[[#This Row],[Site ID]]&amp;"-"&amp;Table11[[#This Row],[Site Name]]</f>
        <v>LR13-Leigh Road/J13</v>
      </c>
      <c r="E564" s="219" t="s">
        <v>1415</v>
      </c>
      <c r="F564" s="209" t="s">
        <v>451</v>
      </c>
      <c r="G564" s="218">
        <v>45203</v>
      </c>
      <c r="H564" s="218">
        <v>45231</v>
      </c>
      <c r="I564" s="219">
        <v>672</v>
      </c>
      <c r="J564" s="219">
        <v>45.023870535714281</v>
      </c>
      <c r="K564" s="219">
        <v>23.49888858857739</v>
      </c>
      <c r="L564" s="219">
        <v>2.1989999999999998</v>
      </c>
      <c r="M564" s="209"/>
      <c r="N564" s="270">
        <f>INDEX(Table12[],MATCH(Table11[[#This Row],[Site ID]],Table12[[#Data],[Site ID]],0),MATCH(Table11[[#Headers],[Area]],Table12[#Headers],0))</f>
        <v>6</v>
      </c>
      <c r="O564" s="209"/>
    </row>
    <row r="565" spans="2:15">
      <c r="B565" s="208" t="s">
        <v>174</v>
      </c>
      <c r="C565" s="141" t="s">
        <v>167</v>
      </c>
      <c r="D565" s="208" t="str">
        <f>Table11[[#This Row],[Site ID]]&amp;"-"&amp;Table11[[#This Row],[Site Name]]</f>
        <v>SC(A)-Steele Close (A)</v>
      </c>
      <c r="E565" s="216" t="s">
        <v>1416</v>
      </c>
      <c r="F565" s="208" t="s">
        <v>451</v>
      </c>
      <c r="G565" s="215">
        <v>45203</v>
      </c>
      <c r="H565" s="215">
        <v>45231</v>
      </c>
      <c r="I565" s="216">
        <v>672</v>
      </c>
      <c r="J565" s="216">
        <v>25.306732142857143</v>
      </c>
      <c r="K565" s="216">
        <v>13.20810654637638</v>
      </c>
      <c r="L565" s="216">
        <v>1.236</v>
      </c>
      <c r="M565" s="208"/>
      <c r="N565" s="269">
        <f>INDEX(Table12[],MATCH(Table11[[#This Row],[Site ID]],Table12[[#Data],[Site ID]],0),MATCH(Table11[[#Headers],[Area]],Table12[#Headers],0))</f>
        <v>6</v>
      </c>
      <c r="O565" s="209"/>
    </row>
    <row r="566" spans="2:15">
      <c r="B566" s="208" t="s">
        <v>177</v>
      </c>
      <c r="C566" s="142" t="s">
        <v>170</v>
      </c>
      <c r="D566" s="209" t="str">
        <f>Table11[[#This Row],[Site ID]]&amp;"-"&amp;Table11[[#This Row],[Site Name]]</f>
        <v>SC(B)-Steele Close (B)</v>
      </c>
      <c r="E566" s="219" t="s">
        <v>1417</v>
      </c>
      <c r="F566" s="209" t="s">
        <v>451</v>
      </c>
      <c r="G566" s="218">
        <v>45203</v>
      </c>
      <c r="H566" s="218">
        <v>45231</v>
      </c>
      <c r="I566" s="219">
        <v>672</v>
      </c>
      <c r="J566" s="219">
        <v>23.975876488095238</v>
      </c>
      <c r="K566" s="219">
        <v>12.513505473953675</v>
      </c>
      <c r="L566" s="219">
        <v>1.171</v>
      </c>
      <c r="M566" s="209"/>
      <c r="N566" s="270">
        <f>INDEX(Table12[],MATCH(Table11[[#This Row],[Site ID]],Table12[[#Data],[Site ID]],0),MATCH(Table11[[#Headers],[Area]],Table12[#Headers],0))</f>
        <v>6</v>
      </c>
      <c r="O566" s="209"/>
    </row>
    <row r="567" spans="2:15">
      <c r="B567" s="208" t="s">
        <v>179</v>
      </c>
      <c r="C567" s="141" t="s">
        <v>173</v>
      </c>
      <c r="D567" s="208" t="str">
        <f>Table11[[#This Row],[Site ID]]&amp;"-"&amp;Table11[[#This Row],[Site Name]]</f>
        <v>SC(C)-Steele Close (C)</v>
      </c>
      <c r="E567" s="216" t="s">
        <v>1418</v>
      </c>
      <c r="F567" s="208" t="s">
        <v>451</v>
      </c>
      <c r="G567" s="215">
        <v>45203</v>
      </c>
      <c r="H567" s="215">
        <v>45231</v>
      </c>
      <c r="I567" s="216">
        <v>672</v>
      </c>
      <c r="J567" s="216">
        <v>24.139674107142859</v>
      </c>
      <c r="K567" s="216">
        <v>12.598994836713393</v>
      </c>
      <c r="L567" s="216">
        <v>1.179</v>
      </c>
      <c r="M567" s="208"/>
      <c r="N567" s="269">
        <f>INDEX(Table12[],MATCH(Table11[[#This Row],[Site ID]],Table12[[#Data],[Site ID]],0),MATCH(Table11[[#Headers],[Area]],Table12[#Headers],0))</f>
        <v>6</v>
      </c>
      <c r="O567" s="209"/>
    </row>
    <row r="568" spans="2:15">
      <c r="B568" s="208" t="s">
        <v>182</v>
      </c>
      <c r="C568" s="142" t="s">
        <v>127</v>
      </c>
      <c r="D568" s="209" t="str">
        <f>Table11[[#This Row],[Site ID]]&amp;"-"&amp;Table11[[#This Row],[Site Name]]</f>
        <v>MC-Medina Close</v>
      </c>
      <c r="E568" s="219" t="s">
        <v>1419</v>
      </c>
      <c r="F568" s="209" t="s">
        <v>451</v>
      </c>
      <c r="G568" s="218">
        <v>45203</v>
      </c>
      <c r="H568" s="218">
        <v>45231</v>
      </c>
      <c r="I568" s="219">
        <v>672</v>
      </c>
      <c r="J568" s="219">
        <v>24.979136904761905</v>
      </c>
      <c r="K568" s="219">
        <v>13.037127820856945</v>
      </c>
      <c r="L568" s="219">
        <v>1.22</v>
      </c>
      <c r="M568" s="209"/>
      <c r="N568" s="270">
        <f>INDEX(Table12[],MATCH(Table11[[#This Row],[Site ID]],Table12[[#Data],[Site ID]],0),MATCH(Table11[[#Headers],[Area]],Table12[#Headers],0))</f>
        <v>6</v>
      </c>
      <c r="O568" s="209"/>
    </row>
    <row r="569" spans="2:15">
      <c r="B569" s="208" t="s">
        <v>184</v>
      </c>
      <c r="C569" s="141" t="s">
        <v>154</v>
      </c>
      <c r="D569" s="208" t="str">
        <f>Table11[[#This Row],[Site ID]]&amp;"-"&amp;Table11[[#This Row],[Site Name]]</f>
        <v>PC(A)-Porteous Crescent (A)</v>
      </c>
      <c r="E569" s="216" t="s">
        <v>1420</v>
      </c>
      <c r="F569" s="208" t="s">
        <v>451</v>
      </c>
      <c r="G569" s="215">
        <v>45203</v>
      </c>
      <c r="H569" s="215">
        <v>45231</v>
      </c>
      <c r="I569" s="216">
        <v>672</v>
      </c>
      <c r="J569" s="216">
        <v>23.812078869047621</v>
      </c>
      <c r="K569" s="216">
        <v>12.428016111193957</v>
      </c>
      <c r="L569" s="216">
        <v>1.163</v>
      </c>
      <c r="M569" s="208"/>
      <c r="N569" s="269">
        <f>INDEX(Table12[],MATCH(Table11[[#This Row],[Site ID]],Table12[[#Data],[Site ID]],0),MATCH(Table11[[#Headers],[Area]],Table12[#Headers],0))</f>
        <v>6</v>
      </c>
      <c r="O569" s="209"/>
    </row>
    <row r="570" spans="2:15">
      <c r="B570" s="208" t="s">
        <v>186</v>
      </c>
      <c r="C570" s="142" t="s">
        <v>133</v>
      </c>
      <c r="D570" s="209" t="str">
        <f>Table11[[#This Row],[Site ID]]&amp;"-"&amp;Table11[[#This Row],[Site Name]]</f>
        <v>NH-Nuffield Hospital</v>
      </c>
      <c r="E570" s="252" t="s">
        <v>1421</v>
      </c>
      <c r="F570" s="209" t="s">
        <v>451</v>
      </c>
      <c r="G570" s="218">
        <v>45203</v>
      </c>
      <c r="H570" s="218">
        <v>45231</v>
      </c>
      <c r="I570" s="219">
        <v>672</v>
      </c>
      <c r="J570" s="246">
        <v>22.296950892857144</v>
      </c>
      <c r="K570" s="219">
        <v>11.637239505666567</v>
      </c>
      <c r="L570" s="219">
        <v>1.089</v>
      </c>
      <c r="M570" s="209" t="s">
        <v>1422</v>
      </c>
      <c r="N570" s="270">
        <f>INDEX(Table12[],MATCH(Table11[[#This Row],[Site ID]],Table12[[#Data],[Site ID]],0),MATCH(Table11[[#Headers],[Area]],Table12[#Headers],0))</f>
        <v>7</v>
      </c>
      <c r="O570" s="209"/>
    </row>
    <row r="571" spans="2:15">
      <c r="B571" s="208" t="s">
        <v>189</v>
      </c>
      <c r="C571" s="141" t="s">
        <v>30</v>
      </c>
      <c r="D571" s="208" t="str">
        <f>Table11[[#This Row],[Site ID]]&amp;"-"&amp;Table11[[#This Row],[Site Name]]</f>
        <v>AR-Ashdown Road</v>
      </c>
      <c r="E571" s="216" t="s">
        <v>1423</v>
      </c>
      <c r="F571" s="208" t="s">
        <v>451</v>
      </c>
      <c r="G571" s="215">
        <v>45203</v>
      </c>
      <c r="H571" s="215">
        <v>45231</v>
      </c>
      <c r="I571" s="216">
        <v>672</v>
      </c>
      <c r="J571" s="216">
        <v>8.8860208333333333</v>
      </c>
      <c r="K571" s="216">
        <v>4.6377979297146839</v>
      </c>
      <c r="L571" s="216">
        <v>0.434</v>
      </c>
      <c r="M571" s="208"/>
      <c r="N571" s="269">
        <f>INDEX(Table12[],MATCH(Table11[[#This Row],[Site ID]],Table12[[#Data],[Site ID]],0),MATCH(Table11[[#Headers],[Area]],Table12[#Headers],0))</f>
        <v>7</v>
      </c>
      <c r="O571" s="209"/>
    </row>
    <row r="572" spans="2:15">
      <c r="B572" s="208" t="s">
        <v>191</v>
      </c>
      <c r="C572" s="142" t="s">
        <v>60</v>
      </c>
      <c r="D572" s="209" t="str">
        <f>Table11[[#This Row],[Site ID]]&amp;"-"&amp;Table11[[#This Row],[Site Name]]</f>
        <v>CC-Chestnut Close</v>
      </c>
      <c r="E572" s="219" t="s">
        <v>1424</v>
      </c>
      <c r="F572" s="209" t="s">
        <v>451</v>
      </c>
      <c r="G572" s="218">
        <v>45203</v>
      </c>
      <c r="H572" s="218">
        <v>45231</v>
      </c>
      <c r="I572" s="219">
        <v>672</v>
      </c>
      <c r="J572" s="219">
        <v>29.913540178571431</v>
      </c>
      <c r="K572" s="219">
        <v>15.612494873993441</v>
      </c>
      <c r="L572" s="219">
        <v>1.4610000000000001</v>
      </c>
      <c r="M572" s="209"/>
      <c r="N572" s="270">
        <f>INDEX(Table12[],MATCH(Table11[[#This Row],[Site ID]],Table12[[#Data],[Site ID]],0),MATCH(Table11[[#Headers],[Area]],Table12[#Headers],0))</f>
        <v>8</v>
      </c>
      <c r="O572" s="209"/>
    </row>
    <row r="573" spans="2:15">
      <c r="B573" s="208" t="s">
        <v>193</v>
      </c>
      <c r="C573" s="141" t="s">
        <v>188</v>
      </c>
      <c r="D573" s="208" t="str">
        <f>Table11[[#This Row],[Site ID]]&amp;"-"&amp;Table11[[#This Row],[Site Name]]</f>
        <v>SSQ-Sparrow Square</v>
      </c>
      <c r="E573" s="216" t="s">
        <v>1425</v>
      </c>
      <c r="F573" s="208" t="s">
        <v>451</v>
      </c>
      <c r="G573" s="215">
        <v>45203</v>
      </c>
      <c r="H573" s="215">
        <v>45231</v>
      </c>
      <c r="I573" s="216">
        <v>672</v>
      </c>
      <c r="J573" s="216">
        <v>25.306732142857143</v>
      </c>
      <c r="K573" s="216">
        <v>13.20810654637638</v>
      </c>
      <c r="L573" s="216">
        <v>1.236</v>
      </c>
      <c r="M573" s="208"/>
      <c r="N573" s="269">
        <f>INDEX(Table12[],MATCH(Table11[[#This Row],[Site ID]],Table12[[#Data],[Site ID]],0),MATCH(Table11[[#Headers],[Area]],Table12[#Headers],0))</f>
        <v>8</v>
      </c>
      <c r="O573" s="209"/>
    </row>
    <row r="574" spans="2:15">
      <c r="B574" s="209" t="s">
        <v>195</v>
      </c>
      <c r="C574" s="142" t="s">
        <v>76</v>
      </c>
      <c r="D574" s="209" t="str">
        <f>Table11[[#This Row],[Site ID]]&amp;"-"&amp;Table11[[#This Row],[Site Name]]</f>
        <v>DD (A)-Dove Dale</v>
      </c>
      <c r="E574" s="252" t="s">
        <v>1426</v>
      </c>
      <c r="F574" s="209" t="s">
        <v>451</v>
      </c>
      <c r="G574" s="218">
        <v>45203</v>
      </c>
      <c r="H574" s="218">
        <v>45231</v>
      </c>
      <c r="I574" s="219">
        <v>672</v>
      </c>
      <c r="J574" s="247"/>
      <c r="K574" s="221">
        <v>0.29921276965901183</v>
      </c>
      <c r="L574" s="222">
        <v>2.8000000000000001E-2</v>
      </c>
      <c r="M574" s="209" t="s">
        <v>1427</v>
      </c>
      <c r="N574" s="270">
        <f>INDEX(Table12[],MATCH(Table11[[#This Row],[Site ID]],Table12[[#Data],[Site ID]],0),MATCH(Table11[[#Headers],[Area]],Table12[#Headers],0))</f>
        <v>8</v>
      </c>
      <c r="O574" s="209" t="s">
        <v>1335</v>
      </c>
    </row>
    <row r="575" spans="2:15">
      <c r="B575" s="208" t="s">
        <v>197</v>
      </c>
      <c r="C575" s="141" t="s">
        <v>146</v>
      </c>
      <c r="D575" s="208" t="str">
        <f>Table11[[#This Row],[Site ID]]&amp;"-"&amp;Table11[[#This Row],[Site Name]]</f>
        <v>PA-Passfield Avenue</v>
      </c>
      <c r="E575" s="216" t="s">
        <v>1428</v>
      </c>
      <c r="F575" s="208" t="s">
        <v>451</v>
      </c>
      <c r="G575" s="215">
        <v>45203</v>
      </c>
      <c r="H575" s="215">
        <v>45231</v>
      </c>
      <c r="I575" s="216">
        <v>672</v>
      </c>
      <c r="J575" s="216">
        <v>28.951229166666664</v>
      </c>
      <c r="K575" s="216">
        <v>15.110244867780096</v>
      </c>
      <c r="L575" s="216">
        <v>1.4139999999999999</v>
      </c>
      <c r="M575" s="208"/>
      <c r="N575" s="269">
        <f>INDEX(Table12[],MATCH(Table11[[#This Row],[Site ID]],Table12[[#Data],[Site ID]],0),MATCH(Table11[[#Headers],[Area]],Table12[#Headers],0))</f>
        <v>8</v>
      </c>
      <c r="O575" s="209"/>
    </row>
    <row r="576" spans="2:15">
      <c r="B576" s="208" t="s">
        <v>12</v>
      </c>
      <c r="C576" s="142" t="s">
        <v>13</v>
      </c>
      <c r="D576" s="209" t="str">
        <f>Table11[[#This Row],[Site ID]]&amp;"-"&amp;Table11[[#This Row],[Site Name]]</f>
        <v>HSB-High Street Botley</v>
      </c>
      <c r="E576" s="219" t="s">
        <v>1429</v>
      </c>
      <c r="F576" s="209" t="s">
        <v>452</v>
      </c>
      <c r="G576" s="218">
        <v>45231</v>
      </c>
      <c r="H576" s="218">
        <v>45266</v>
      </c>
      <c r="I576" s="219">
        <v>839.75000000005821</v>
      </c>
      <c r="J576" s="219">
        <v>35.243356951471206</v>
      </c>
      <c r="K576" s="219">
        <v>18.39423640473445</v>
      </c>
      <c r="L576" s="219">
        <v>2.1509999999999998</v>
      </c>
      <c r="M576" s="209"/>
      <c r="N576" s="270">
        <f>INDEX(Table12[],MATCH(Table11[[#This Row],[Site ID]],Table12[[#Data],[Site ID]],0),MATCH(Table11[[#Headers],[Area]],Table12[#Headers],0))</f>
        <v>1</v>
      </c>
      <c r="O576" s="209"/>
    </row>
    <row r="577" spans="2:15">
      <c r="B577" s="208" t="s">
        <v>23</v>
      </c>
      <c r="C577" s="141" t="s">
        <v>24</v>
      </c>
      <c r="D577" s="208" t="str">
        <f>Table11[[#This Row],[Site ID]]&amp;"-"&amp;Table11[[#This Row],[Site Name]]</f>
        <v>HSB2A-High Street Botley 2 (A)</v>
      </c>
      <c r="E577" s="216" t="s">
        <v>1430</v>
      </c>
      <c r="F577" s="208" t="s">
        <v>452</v>
      </c>
      <c r="G577" s="215">
        <v>45231</v>
      </c>
      <c r="H577" s="215">
        <v>45266</v>
      </c>
      <c r="I577" s="216">
        <v>839.7666666667792</v>
      </c>
      <c r="J577" s="216">
        <v>30.687818441626501</v>
      </c>
      <c r="K577" s="216">
        <v>16.016606702310284</v>
      </c>
      <c r="L577" s="216">
        <v>1.873</v>
      </c>
      <c r="M577" s="208"/>
      <c r="N577" s="269">
        <f>INDEX(Table12[],MATCH(Table11[[#This Row],[Site ID]],Table12[[#Data],[Site ID]],0),MATCH(Table11[[#Headers],[Area]],Table12[#Headers],0))</f>
        <v>1</v>
      </c>
      <c r="O577" s="209"/>
    </row>
    <row r="578" spans="2:15">
      <c r="B578" s="208" t="s">
        <v>27</v>
      </c>
      <c r="C578" s="142" t="s">
        <v>28</v>
      </c>
      <c r="D578" s="209" t="str">
        <f>Table11[[#This Row],[Site ID]]&amp;"-"&amp;Table11[[#This Row],[Site Name]]</f>
        <v>KCA-Kings Copse Avenue</v>
      </c>
      <c r="E578" s="219" t="s">
        <v>1431</v>
      </c>
      <c r="F578" s="209" t="s">
        <v>452</v>
      </c>
      <c r="G578" s="218">
        <v>45231</v>
      </c>
      <c r="H578" s="218">
        <v>45266</v>
      </c>
      <c r="I578" s="219">
        <v>839.76666666660458</v>
      </c>
      <c r="J578" s="219">
        <v>33.145465407059966</v>
      </c>
      <c r="K578" s="219">
        <v>17.299303448361151</v>
      </c>
      <c r="L578" s="219">
        <v>2.0230000000000001</v>
      </c>
      <c r="M578" s="209"/>
      <c r="N578" s="270">
        <f>INDEX(Table12[],MATCH(Table11[[#This Row],[Site ID]],Table12[[#Data],[Site ID]],0),MATCH(Table11[[#Headers],[Area]],Table12[#Headers],0))</f>
        <v>1</v>
      </c>
      <c r="O578" s="209"/>
    </row>
    <row r="579" spans="2:15">
      <c r="B579" s="208" t="s">
        <v>31</v>
      </c>
      <c r="C579" s="141" t="s">
        <v>32</v>
      </c>
      <c r="D579" s="208" t="str">
        <f>Table11[[#This Row],[Site ID]]&amp;"-"&amp;Table11[[#This Row],[Site Name]]</f>
        <v>GR-Grange Road</v>
      </c>
      <c r="E579" s="251" t="s">
        <v>1432</v>
      </c>
      <c r="F579" s="208" t="s">
        <v>452</v>
      </c>
      <c r="G579" s="215">
        <v>45231</v>
      </c>
      <c r="H579" s="215">
        <v>45266</v>
      </c>
      <c r="I579" s="216">
        <v>839.78333333332557</v>
      </c>
      <c r="J579" s="245">
        <v>30.457833568182551</v>
      </c>
      <c r="K579" s="216">
        <v>15.896572843519078</v>
      </c>
      <c r="L579" s="216">
        <v>1.859</v>
      </c>
      <c r="M579" s="208" t="s">
        <v>1433</v>
      </c>
      <c r="N579" s="269">
        <f>INDEX(Table12[],MATCH(Table11[[#This Row],[Site ID]],Table12[[#Data],[Site ID]],0),MATCH(Table11[[#Headers],[Area]],Table12[#Headers],0))</f>
        <v>1</v>
      </c>
      <c r="O579" s="209"/>
    </row>
    <row r="580" spans="2:15">
      <c r="B580" s="208" t="s">
        <v>39</v>
      </c>
      <c r="C580" s="142" t="s">
        <v>40</v>
      </c>
      <c r="D580" s="209" t="str">
        <f>Table11[[#This Row],[Site ID]]&amp;"-"&amp;Table11[[#This Row],[Site Name]]</f>
        <v>WSRB-Winchester Street Railway Bridge</v>
      </c>
      <c r="E580" s="219" t="s">
        <v>1434</v>
      </c>
      <c r="F580" s="209" t="s">
        <v>452</v>
      </c>
      <c r="G580" s="218">
        <v>45231</v>
      </c>
      <c r="H580" s="218">
        <v>45266</v>
      </c>
      <c r="I580" s="219">
        <v>839.71666666661622</v>
      </c>
      <c r="J580" s="219">
        <v>18.580917372924521</v>
      </c>
      <c r="K580" s="219">
        <v>9.6977648084157213</v>
      </c>
      <c r="L580" s="219">
        <v>1.1339999999999999</v>
      </c>
      <c r="M580" s="209" t="s">
        <v>1435</v>
      </c>
      <c r="N580" s="270">
        <f>INDEX(Table12[],MATCH(Table11[[#This Row],[Site ID]],Table12[[#Data],[Site ID]],0),MATCH(Table11[[#Headers],[Area]],Table12[#Headers],0))</f>
        <v>1</v>
      </c>
      <c r="O580" s="209"/>
    </row>
    <row r="581" spans="2:15">
      <c r="B581" s="208" t="s">
        <v>43</v>
      </c>
      <c r="C581" s="141" t="s">
        <v>44</v>
      </c>
      <c r="D581" s="208" t="str">
        <f>Table11[[#This Row],[Site ID]]&amp;"-"&amp;Table11[[#This Row],[Site Name]]</f>
        <v>UNC-Upper Northam Close</v>
      </c>
      <c r="E581" s="251" t="s">
        <v>1436</v>
      </c>
      <c r="F581" s="208" t="s">
        <v>452</v>
      </c>
      <c r="G581" s="215">
        <v>45231</v>
      </c>
      <c r="H581" s="215">
        <v>45266</v>
      </c>
      <c r="I581" s="216">
        <v>839.75000000005821</v>
      </c>
      <c r="J581" s="245">
        <v>20.955952366774373</v>
      </c>
      <c r="K581" s="216">
        <v>10.937344659068044</v>
      </c>
      <c r="L581" s="216">
        <v>1.2789999999999999</v>
      </c>
      <c r="M581" s="208" t="s">
        <v>1433</v>
      </c>
      <c r="N581" s="269">
        <f>INDEX(Table12[],MATCH(Table11[[#This Row],[Site ID]],Table12[[#Data],[Site ID]],0),MATCH(Table11[[#Headers],[Area]],Table12[#Headers],0))</f>
        <v>1</v>
      </c>
      <c r="O581" s="209"/>
    </row>
    <row r="582" spans="2:15">
      <c r="B582" s="208" t="s">
        <v>47</v>
      </c>
      <c r="C582" s="142" t="s">
        <v>34</v>
      </c>
      <c r="D582" s="209" t="str">
        <f>Table11[[#This Row],[Site ID]]&amp;"-"&amp;Table11[[#This Row],[Site Name]]</f>
        <v>BDG-Bridge Road</v>
      </c>
      <c r="E582" s="219" t="s">
        <v>1437</v>
      </c>
      <c r="F582" s="209" t="s">
        <v>452</v>
      </c>
      <c r="G582" s="218">
        <v>45231</v>
      </c>
      <c r="H582" s="218">
        <v>45266</v>
      </c>
      <c r="I582" s="219">
        <v>839.58333333319752</v>
      </c>
      <c r="J582" s="219">
        <v>26.826977270475805</v>
      </c>
      <c r="K582" s="219">
        <v>14.001553898995724</v>
      </c>
      <c r="L582" s="219">
        <v>1.637</v>
      </c>
      <c r="M582" s="209"/>
      <c r="N582" s="270">
        <f>INDEX(Table12[],MATCH(Table11[[#This Row],[Site ID]],Table12[[#Data],[Site ID]],0),MATCH(Table11[[#Headers],[Area]],Table12[#Headers],0))</f>
        <v>2</v>
      </c>
      <c r="O582" s="209"/>
    </row>
    <row r="583" spans="2:15">
      <c r="B583" s="208" t="s">
        <v>50</v>
      </c>
      <c r="C583" s="141" t="s">
        <v>38</v>
      </c>
      <c r="D583" s="208" t="str">
        <f>Table11[[#This Row],[Site ID]]&amp;"-"&amp;Table11[[#This Row],[Site Name]]</f>
        <v>BDG2-Bridge Road 2</v>
      </c>
      <c r="E583" s="216" t="s">
        <v>1438</v>
      </c>
      <c r="F583" s="208" t="s">
        <v>452</v>
      </c>
      <c r="G583" s="215">
        <v>45231</v>
      </c>
      <c r="H583" s="215">
        <v>45266</v>
      </c>
      <c r="I583" s="216">
        <v>839.59999999991851</v>
      </c>
      <c r="J583" s="216">
        <v>37.593075273943619</v>
      </c>
      <c r="K583" s="216">
        <v>19.620602961348446</v>
      </c>
      <c r="L583" s="216">
        <v>2.294</v>
      </c>
      <c r="M583" s="208"/>
      <c r="N583" s="269">
        <f>INDEX(Table12[],MATCH(Table11[[#This Row],[Site ID]],Table12[[#Data],[Site ID]],0),MATCH(Table11[[#Headers],[Area]],Table12[#Headers],0))</f>
        <v>2</v>
      </c>
      <c r="O583" s="209"/>
    </row>
    <row r="584" spans="2:15">
      <c r="B584" s="209" t="s">
        <v>57</v>
      </c>
      <c r="C584" s="142" t="s">
        <v>58</v>
      </c>
      <c r="D584" s="209" t="str">
        <f>Table11[[#This Row],[Site ID]]&amp;"-"&amp;Table11[[#This Row],[Site Name]]</f>
        <v>OH-Oakhill (Prov)</v>
      </c>
      <c r="E584" s="252" t="s">
        <v>1439</v>
      </c>
      <c r="F584" s="209" t="s">
        <v>452</v>
      </c>
      <c r="G584" s="218">
        <v>45231</v>
      </c>
      <c r="H584" s="218">
        <v>45266</v>
      </c>
      <c r="I584" s="219">
        <v>839.70000000006985</v>
      </c>
      <c r="J584" s="246">
        <v>26.839635584134957</v>
      </c>
      <c r="K584" s="219">
        <v>14.008160534517202</v>
      </c>
      <c r="L584" s="219">
        <v>1.6379999999999999</v>
      </c>
      <c r="M584" s="209" t="s">
        <v>1440</v>
      </c>
      <c r="N584" s="270">
        <f>INDEX(Table12[],MATCH(Table11[[#This Row],[Site ID]],Table12[[#Data],[Site ID]],0),MATCH(Table11[[#Headers],[Area]],Table12[#Headers],0))</f>
        <v>2</v>
      </c>
      <c r="O584" s="209"/>
    </row>
    <row r="585" spans="2:15">
      <c r="B585" s="208" t="s">
        <v>61</v>
      </c>
      <c r="C585" s="141" t="s">
        <v>62</v>
      </c>
      <c r="D585" s="208" t="str">
        <f>Table11[[#This Row],[Site ID]]&amp;"-"&amp;Table11[[#This Row],[Site Name]]</f>
        <v>PH2-Providence Hill 2</v>
      </c>
      <c r="E585" s="216" t="s">
        <v>1441</v>
      </c>
      <c r="F585" s="208" t="s">
        <v>452</v>
      </c>
      <c r="G585" s="215">
        <v>45231</v>
      </c>
      <c r="H585" s="215">
        <v>45266</v>
      </c>
      <c r="I585" s="216">
        <v>839.6333333333605</v>
      </c>
      <c r="J585" s="216">
        <v>41.524442415338683</v>
      </c>
      <c r="K585" s="216">
        <v>21.672464726168418</v>
      </c>
      <c r="L585" s="216">
        <v>2.5339999999999998</v>
      </c>
      <c r="M585" s="208"/>
      <c r="N585" s="269">
        <f>INDEX(Table12[],MATCH(Table11[[#This Row],[Site ID]],Table12[[#Data],[Site ID]],0),MATCH(Table11[[#Headers],[Area]],Table12[#Headers],0))</f>
        <v>2</v>
      </c>
      <c r="O585" s="209"/>
    </row>
    <row r="586" spans="2:15">
      <c r="B586" s="208" t="s">
        <v>65</v>
      </c>
      <c r="C586" s="142" t="s">
        <v>66</v>
      </c>
      <c r="D586" s="209" t="str">
        <f>Table11[[#This Row],[Site ID]]&amp;"-"&amp;Table11[[#This Row],[Site Name]]</f>
        <v>PH1-Providence Hill 1</v>
      </c>
      <c r="E586" s="219" t="s">
        <v>1442</v>
      </c>
      <c r="F586" s="209" t="s">
        <v>452</v>
      </c>
      <c r="G586" s="218">
        <v>45231</v>
      </c>
      <c r="H586" s="218">
        <v>45266</v>
      </c>
      <c r="I586" s="219">
        <v>839.73333333333721</v>
      </c>
      <c r="J586" s="219">
        <v>32.458612654810906</v>
      </c>
      <c r="K586" s="219">
        <v>16.940820801049533</v>
      </c>
      <c r="L586" s="219">
        <v>1.9810000000000001</v>
      </c>
      <c r="M586" s="209"/>
      <c r="N586" s="270">
        <f>INDEX(Table12[],MATCH(Table11[[#This Row],[Site ID]],Table12[[#Data],[Site ID]],0),MATCH(Table11[[#Headers],[Area]],Table12[#Headers],0))</f>
        <v>2</v>
      </c>
      <c r="O586" s="209"/>
    </row>
    <row r="587" spans="2:15">
      <c r="B587" s="208" t="s">
        <v>69</v>
      </c>
      <c r="C587" s="141" t="s">
        <v>70</v>
      </c>
      <c r="D587" s="208" t="str">
        <f>Table11[[#This Row],[Site ID]]&amp;"-"&amp;Table11[[#This Row],[Site Name]]</f>
        <v>PH3-Providence Hill 3</v>
      </c>
      <c r="E587" s="251" t="s">
        <v>1443</v>
      </c>
      <c r="F587" s="208" t="s">
        <v>452</v>
      </c>
      <c r="G587" s="215">
        <v>45231</v>
      </c>
      <c r="H587" s="215">
        <v>45266</v>
      </c>
      <c r="I587" s="216">
        <v>839.68333333334886</v>
      </c>
      <c r="J587" s="245">
        <v>29.691321728428822</v>
      </c>
      <c r="K587" s="216">
        <v>15.496514472040095</v>
      </c>
      <c r="L587" s="216">
        <v>1.8120000000000001</v>
      </c>
      <c r="M587" s="208" t="s">
        <v>1444</v>
      </c>
      <c r="N587" s="269">
        <f>INDEX(Table12[],MATCH(Table11[[#This Row],[Site ID]],Table12[[#Data],[Site ID]],0),MATCH(Table11[[#Headers],[Area]],Table12[#Headers],0))</f>
        <v>2</v>
      </c>
      <c r="O587" s="209"/>
    </row>
    <row r="588" spans="2:15">
      <c r="B588" s="208" t="s">
        <v>73</v>
      </c>
      <c r="C588" s="142" t="s">
        <v>74</v>
      </c>
      <c r="D588" s="209" t="str">
        <f>Table11[[#This Row],[Site ID]]&amp;"-"&amp;Table11[[#This Row],[Site Name]]</f>
        <v>HL2-Hamble Lane 2 (Tesco)</v>
      </c>
      <c r="E588" s="219" t="s">
        <v>1445</v>
      </c>
      <c r="F588" s="209" t="s">
        <v>452</v>
      </c>
      <c r="G588" s="218">
        <v>45231</v>
      </c>
      <c r="H588" s="218">
        <v>45266</v>
      </c>
      <c r="I588" s="219">
        <v>839.86666666675592</v>
      </c>
      <c r="J588" s="219">
        <v>38.678757342431204</v>
      </c>
      <c r="K588" s="219">
        <v>20.18724287183257</v>
      </c>
      <c r="L588" s="219">
        <v>2.3610000000000002</v>
      </c>
      <c r="M588" s="209"/>
      <c r="N588" s="270">
        <f>INDEX(Table12[],MATCH(Table11[[#This Row],[Site ID]],Table12[[#Data],[Site ID]],0),MATCH(Table11[[#Headers],[Area]],Table12[#Headers],0))</f>
        <v>2</v>
      </c>
      <c r="O588" s="209"/>
    </row>
    <row r="589" spans="2:15">
      <c r="B589" s="208" t="s">
        <v>77</v>
      </c>
      <c r="C589" s="141" t="s">
        <v>78</v>
      </c>
      <c r="D589" s="208" t="str">
        <f>Table11[[#This Row],[Site ID]]&amp;"-"&amp;Table11[[#This Row],[Site Name]]</f>
        <v>HL-Hamble Lane (Woodlands)</v>
      </c>
      <c r="E589" s="216" t="s">
        <v>1446</v>
      </c>
      <c r="F589" s="208" t="s">
        <v>452</v>
      </c>
      <c r="G589" s="215">
        <v>45231</v>
      </c>
      <c r="H589" s="215">
        <v>45266</v>
      </c>
      <c r="I589" s="216">
        <v>839.85000000003492</v>
      </c>
      <c r="J589" s="216">
        <v>31.389229028991966</v>
      </c>
      <c r="K589" s="216">
        <v>16.382687384651341</v>
      </c>
      <c r="L589" s="216">
        <v>1.9159999999999999</v>
      </c>
      <c r="M589" s="208"/>
      <c r="N589" s="269">
        <f>INDEX(Table12[],MATCH(Table11[[#This Row],[Site ID]],Table12[[#Data],[Site ID]],0),MATCH(Table11[[#Headers],[Area]],Table12[#Headers],0))</f>
        <v>2</v>
      </c>
      <c r="O589" s="209"/>
    </row>
    <row r="590" spans="2:15">
      <c r="B590" s="208" t="s">
        <v>81</v>
      </c>
      <c r="C590" s="142" t="s">
        <v>82</v>
      </c>
      <c r="D590" s="209" t="str">
        <f>Table11[[#This Row],[Site ID]]&amp;"-"&amp;Table11[[#This Row],[Site Name]]</f>
        <v>HCF-Hamble Corner Fruit Farm</v>
      </c>
      <c r="E590" s="219" t="s">
        <v>1447</v>
      </c>
      <c r="F590" s="209" t="s">
        <v>452</v>
      </c>
      <c r="G590" s="218">
        <v>45231</v>
      </c>
      <c r="H590" s="218">
        <v>45266</v>
      </c>
      <c r="I590" s="219">
        <v>839.85000000003492</v>
      </c>
      <c r="J590" s="219">
        <v>27.916099303445883</v>
      </c>
      <c r="K590" s="219">
        <v>14.569989198040648</v>
      </c>
      <c r="L590" s="219">
        <v>1.704</v>
      </c>
      <c r="M590" s="209"/>
      <c r="N590" s="270">
        <f>INDEX(Table12[],MATCH(Table11[[#This Row],[Site ID]],Table12[[#Data],[Site ID]],0),MATCH(Table11[[#Headers],[Area]],Table12[#Headers],0))</f>
        <v>2</v>
      </c>
      <c r="O590" s="209"/>
    </row>
    <row r="591" spans="2:15">
      <c r="B591" s="208" t="s">
        <v>85</v>
      </c>
      <c r="C591" s="141" t="s">
        <v>86</v>
      </c>
      <c r="D591" s="208" t="str">
        <f>Table11[[#This Row],[Site ID]]&amp;"-"&amp;Table11[[#This Row],[Site Name]]</f>
        <v>HL4-Hamble Lane 4</v>
      </c>
      <c r="E591" s="251" t="s">
        <v>1448</v>
      </c>
      <c r="F591" s="208" t="s">
        <v>452</v>
      </c>
      <c r="G591" s="215">
        <v>45231</v>
      </c>
      <c r="H591" s="215">
        <v>45266</v>
      </c>
      <c r="I591" s="216">
        <v>839.85000000003492</v>
      </c>
      <c r="J591" s="248"/>
      <c r="K591" s="223">
        <v>0.26506435747609164</v>
      </c>
      <c r="L591" s="224">
        <v>3.1E-2</v>
      </c>
      <c r="M591" s="208" t="s">
        <v>1449</v>
      </c>
      <c r="N591" s="269">
        <f>INDEX(Table12[],MATCH(Table11[[#This Row],[Site ID]],Table12[[#Data],[Site ID]],0),MATCH(Table11[[#Headers],[Area]],Table12[#Headers],0))</f>
        <v>2</v>
      </c>
      <c r="O591" s="209" t="s">
        <v>1335</v>
      </c>
    </row>
    <row r="592" spans="2:15">
      <c r="B592" s="208" t="s">
        <v>89</v>
      </c>
      <c r="C592" s="142" t="s">
        <v>90</v>
      </c>
      <c r="D592" s="209" t="str">
        <f>Table11[[#This Row],[Site ID]]&amp;"-"&amp;Table11[[#This Row],[Site Name]]</f>
        <v>HPS-Hamble Primary School</v>
      </c>
      <c r="E592" s="252" t="s">
        <v>1450</v>
      </c>
      <c r="F592" s="209" t="s">
        <v>452</v>
      </c>
      <c r="G592" s="218">
        <v>45231</v>
      </c>
      <c r="H592" s="218">
        <v>45266</v>
      </c>
      <c r="I592" s="219">
        <v>839.90000000002328</v>
      </c>
      <c r="J592" s="246">
        <v>21.050500059530311</v>
      </c>
      <c r="K592" s="219">
        <v>10.98669105403461</v>
      </c>
      <c r="L592" s="219">
        <v>1.2849999999999999</v>
      </c>
      <c r="M592" s="209" t="s">
        <v>1433</v>
      </c>
      <c r="N592" s="270">
        <f>INDEX(Table12[],MATCH(Table11[[#This Row],[Site ID]],Table12[[#Data],[Site ID]],0),MATCH(Table11[[#Headers],[Area]],Table12[#Headers],0))</f>
        <v>2</v>
      </c>
      <c r="O592" s="209"/>
    </row>
    <row r="593" spans="2:15">
      <c r="B593" s="208" t="s">
        <v>88</v>
      </c>
      <c r="C593" s="141" t="s">
        <v>93</v>
      </c>
      <c r="D593" s="208" t="str">
        <f>Table11[[#This Row],[Site ID]]&amp;"-"&amp;Table11[[#This Row],[Site Name]]</f>
        <v>HPO-Hound Parish Office</v>
      </c>
      <c r="E593" s="216" t="s">
        <v>1451</v>
      </c>
      <c r="F593" s="208" t="s">
        <v>452</v>
      </c>
      <c r="G593" s="215">
        <v>45231</v>
      </c>
      <c r="H593" s="215">
        <v>45266</v>
      </c>
      <c r="I593" s="216">
        <v>839.90000000002328</v>
      </c>
      <c r="J593" s="216">
        <v>18.789823788545736</v>
      </c>
      <c r="K593" s="216">
        <v>9.8067973844184433</v>
      </c>
      <c r="L593" s="216">
        <v>1.147</v>
      </c>
      <c r="M593" s="208"/>
      <c r="N593" s="269">
        <f>INDEX(Table12[],MATCH(Table11[[#This Row],[Site ID]],Table12[[#Data],[Site ID]],0),MATCH(Table11[[#Headers],[Area]],Table12[#Headers],0))</f>
        <v>2</v>
      </c>
      <c r="O593" s="209"/>
    </row>
    <row r="594" spans="2:15">
      <c r="B594" s="208" t="s">
        <v>92</v>
      </c>
      <c r="C594" s="142" t="s">
        <v>97</v>
      </c>
      <c r="D594" s="209" t="str">
        <f>Table11[[#This Row],[Site ID]]&amp;"-"&amp;Table11[[#This Row],[Site Name]]</f>
        <v>SWA-Swaythling road</v>
      </c>
      <c r="E594" s="219" t="s">
        <v>1452</v>
      </c>
      <c r="F594" s="209" t="s">
        <v>452</v>
      </c>
      <c r="G594" s="218">
        <v>45231</v>
      </c>
      <c r="H594" s="218">
        <v>45266</v>
      </c>
      <c r="I594" s="219">
        <v>839.53333333338378</v>
      </c>
      <c r="J594" s="219">
        <v>27.729962677676408</v>
      </c>
      <c r="K594" s="219">
        <v>14.472840645968898</v>
      </c>
      <c r="L594" s="219">
        <v>1.6919999999999999</v>
      </c>
      <c r="M594" s="209"/>
      <c r="N594" s="270">
        <f>INDEX(Table12[],MATCH(Table11[[#This Row],[Site ID]],Table12[[#Data],[Site ID]],0),MATCH(Table11[[#Headers],[Area]],Table12[#Headers],0))</f>
        <v>3</v>
      </c>
      <c r="O594" s="209"/>
    </row>
    <row r="595" spans="2:15">
      <c r="B595" s="208" t="s">
        <v>96</v>
      </c>
      <c r="C595" s="141" t="s">
        <v>26</v>
      </c>
      <c r="D595" s="208" t="str">
        <f>Table11[[#This Row],[Site ID]]&amp;"-"&amp;Table11[[#This Row],[Site Name]]</f>
        <v>AL-Allington Lane</v>
      </c>
      <c r="E595" s="216" t="s">
        <v>1453</v>
      </c>
      <c r="F595" s="208" t="s">
        <v>452</v>
      </c>
      <c r="G595" s="215">
        <v>45231</v>
      </c>
      <c r="H595" s="215">
        <v>45266</v>
      </c>
      <c r="I595" s="216">
        <v>839.6166666666395</v>
      </c>
      <c r="J595" s="216">
        <v>24.777507195744892</v>
      </c>
      <c r="K595" s="216">
        <v>12.931893108426353</v>
      </c>
      <c r="L595" s="216">
        <v>1.512</v>
      </c>
      <c r="M595" s="208"/>
      <c r="N595" s="269">
        <f>INDEX(Table12[],MATCH(Table11[[#This Row],[Site ID]],Table12[[#Data],[Site ID]],0),MATCH(Table11[[#Headers],[Area]],Table12[#Headers],0))</f>
        <v>3</v>
      </c>
      <c r="O595" s="209"/>
    </row>
    <row r="596" spans="2:15">
      <c r="B596" s="208" t="s">
        <v>99</v>
      </c>
      <c r="C596" s="142" t="s">
        <v>102</v>
      </c>
      <c r="D596" s="209" t="str">
        <f>Table11[[#This Row],[Site ID]]&amp;"-"&amp;Table11[[#This Row],[Site Name]]</f>
        <v>JW-Jukes Walk</v>
      </c>
      <c r="E596" s="219" t="s">
        <v>1454</v>
      </c>
      <c r="F596" s="209" t="s">
        <v>452</v>
      </c>
      <c r="G596" s="218">
        <v>45231</v>
      </c>
      <c r="H596" s="218">
        <v>45266</v>
      </c>
      <c r="I596" s="219">
        <v>839.60000000009313</v>
      </c>
      <c r="J596" s="219">
        <v>23.385055979035045</v>
      </c>
      <c r="K596" s="219">
        <v>12.205144039162342</v>
      </c>
      <c r="L596" s="219">
        <v>1.427</v>
      </c>
      <c r="M596" s="209"/>
      <c r="N596" s="270">
        <f>INDEX(Table12[],MATCH(Table11[[#This Row],[Site ID]],Table12[[#Data],[Site ID]],0),MATCH(Table11[[#Headers],[Area]],Table12[#Headers],0))</f>
        <v>3</v>
      </c>
      <c r="O596" s="209"/>
    </row>
    <row r="597" spans="2:15">
      <c r="B597" s="208" t="s">
        <v>101</v>
      </c>
      <c r="C597" s="141" t="s">
        <v>46</v>
      </c>
      <c r="D597" s="208" t="str">
        <f>Table11[[#This Row],[Site ID]]&amp;"-"&amp;Table11[[#This Row],[Site Name]]</f>
        <v>BOT-Botley Road</v>
      </c>
      <c r="E597" s="216" t="s">
        <v>1455</v>
      </c>
      <c r="F597" s="208" t="s">
        <v>452</v>
      </c>
      <c r="G597" s="215">
        <v>45231</v>
      </c>
      <c r="H597" s="215">
        <v>45266</v>
      </c>
      <c r="I597" s="216">
        <v>839.68333333334886</v>
      </c>
      <c r="J597" s="216">
        <v>31.870651634544181</v>
      </c>
      <c r="K597" s="216">
        <v>16.633951792559593</v>
      </c>
      <c r="L597" s="216">
        <v>1.9450000000000001</v>
      </c>
      <c r="M597" s="208"/>
      <c r="N597" s="269">
        <f>INDEX(Table12[],MATCH(Table11[[#This Row],[Site ID]],Table12[[#Data],[Site ID]],0),MATCH(Table11[[#Headers],[Area]],Table12[#Headers],0))</f>
        <v>4</v>
      </c>
      <c r="O597" s="209"/>
    </row>
    <row r="598" spans="2:15">
      <c r="B598" s="209" t="s">
        <v>104</v>
      </c>
      <c r="C598" s="142" t="s">
        <v>107</v>
      </c>
      <c r="D598" s="209" t="str">
        <f>Table11[[#This Row],[Site ID]]&amp;"-"&amp;Table11[[#This Row],[Site Name]]</f>
        <v>WYV-Wyvern School</v>
      </c>
      <c r="E598" s="219" t="s">
        <v>1456</v>
      </c>
      <c r="F598" s="209" t="s">
        <v>452</v>
      </c>
      <c r="G598" s="218">
        <v>45231</v>
      </c>
      <c r="H598" s="218">
        <v>45266</v>
      </c>
      <c r="I598" s="219">
        <v>839.6333333333605</v>
      </c>
      <c r="J598" s="219">
        <v>30.75823931080928</v>
      </c>
      <c r="K598" s="219">
        <v>16.053360809399415</v>
      </c>
      <c r="L598" s="219">
        <v>1.877</v>
      </c>
      <c r="M598" s="209"/>
      <c r="N598" s="270">
        <f>INDEX(Table12[],MATCH(Table11[[#This Row],[Site ID]],Table12[[#Data],[Site ID]],0),MATCH(Table11[[#Headers],[Area]],Table12[#Headers],0))</f>
        <v>4</v>
      </c>
      <c r="O598" s="209"/>
    </row>
    <row r="599" spans="2:15">
      <c r="B599" s="208" t="s">
        <v>106</v>
      </c>
      <c r="C599" s="141" t="s">
        <v>84</v>
      </c>
      <c r="D599" s="208" t="str">
        <f>Table11[[#This Row],[Site ID]]&amp;"-"&amp;Table11[[#This Row],[Site Name]]</f>
        <v>FORSL-Fair Oak Road/Sandy Lane</v>
      </c>
      <c r="E599" s="216" t="s">
        <v>1457</v>
      </c>
      <c r="F599" s="208" t="s">
        <v>452</v>
      </c>
      <c r="G599" s="215">
        <v>45231</v>
      </c>
      <c r="H599" s="215">
        <v>45266</v>
      </c>
      <c r="I599" s="216">
        <v>839.73333333333721</v>
      </c>
      <c r="J599" s="216">
        <v>32.901006668783587</v>
      </c>
      <c r="K599" s="216">
        <v>17.171715380367218</v>
      </c>
      <c r="L599" s="216">
        <v>2.008</v>
      </c>
      <c r="M599" s="208"/>
      <c r="N599" s="269">
        <f>INDEX(Table12[],MATCH(Table11[[#This Row],[Site ID]],Table12[[#Data],[Site ID]],0),MATCH(Table11[[#Headers],[Area]],Table12[#Headers],0))</f>
        <v>4</v>
      </c>
      <c r="O599" s="209"/>
    </row>
    <row r="600" spans="2:15">
      <c r="B600" s="208" t="s">
        <v>109</v>
      </c>
      <c r="C600" s="142" t="s">
        <v>80</v>
      </c>
      <c r="D600" s="209" t="str">
        <f>Table11[[#This Row],[Site ID]]&amp;"-"&amp;Table11[[#This Row],[Site Name]]</f>
        <v>FOR-Fair Oak Road</v>
      </c>
      <c r="E600" s="219" t="s">
        <v>1458</v>
      </c>
      <c r="F600" s="209" t="s">
        <v>452</v>
      </c>
      <c r="G600" s="218">
        <v>45231</v>
      </c>
      <c r="H600" s="218">
        <v>45266</v>
      </c>
      <c r="I600" s="219">
        <v>839.59999999991851</v>
      </c>
      <c r="J600" s="219">
        <v>22.090438303956411</v>
      </c>
      <c r="K600" s="219">
        <v>11.529456317305016</v>
      </c>
      <c r="L600" s="219">
        <v>1.3480000000000001</v>
      </c>
      <c r="M600" s="209"/>
      <c r="N600" s="270">
        <f>INDEX(Table12[],MATCH(Table11[[#This Row],[Site ID]],Table12[[#Data],[Site ID]],0),MATCH(Table11[[#Headers],[Area]],Table12[#Headers],0))</f>
        <v>4</v>
      </c>
      <c r="O600" s="209"/>
    </row>
    <row r="601" spans="2:15">
      <c r="B601" s="208" t="s">
        <v>111</v>
      </c>
      <c r="C601" s="141" t="s">
        <v>49</v>
      </c>
      <c r="D601" s="208" t="str">
        <f>Table11[[#This Row],[Site ID]]&amp;"-"&amp;Table11[[#This Row],[Site Name]]</f>
        <v>BR-Bishopstoke Road</v>
      </c>
      <c r="E601" s="216" t="s">
        <v>1459</v>
      </c>
      <c r="F601" s="208" t="s">
        <v>452</v>
      </c>
      <c r="G601" s="215">
        <v>45231</v>
      </c>
      <c r="H601" s="215">
        <v>45266</v>
      </c>
      <c r="I601" s="216">
        <v>841.58333333343035</v>
      </c>
      <c r="J601" s="216">
        <v>33.482640261408164</v>
      </c>
      <c r="K601" s="216">
        <v>17.475281973595077</v>
      </c>
      <c r="L601" s="216">
        <v>2.048</v>
      </c>
      <c r="M601" s="208"/>
      <c r="N601" s="269">
        <f>INDEX(Table12[],MATCH(Table11[[#This Row],[Site ID]],Table12[[#Data],[Site ID]],0),MATCH(Table11[[#Headers],[Area]],Table12[#Headers],0))</f>
        <v>5</v>
      </c>
      <c r="O601" s="209"/>
    </row>
    <row r="602" spans="2:15">
      <c r="B602" s="208" t="s">
        <v>113</v>
      </c>
      <c r="C602" s="142" t="s">
        <v>52</v>
      </c>
      <c r="D602" s="209" t="str">
        <f>Table11[[#This Row],[Site ID]]&amp;"-"&amp;Table11[[#This Row],[Site Name]]</f>
        <v>BR2-Bishopstoke Road 2</v>
      </c>
      <c r="E602" s="219" t="s">
        <v>1460</v>
      </c>
      <c r="F602" s="209" t="s">
        <v>452</v>
      </c>
      <c r="G602" s="218">
        <v>45231</v>
      </c>
      <c r="H602" s="218">
        <v>45266</v>
      </c>
      <c r="I602" s="219">
        <v>841.46666666673264</v>
      </c>
      <c r="J602" s="219">
        <v>33.879711614638445</v>
      </c>
      <c r="K602" s="219">
        <v>17.682521719539899</v>
      </c>
      <c r="L602" s="219">
        <v>2.0720000000000001</v>
      </c>
      <c r="M602" s="209"/>
      <c r="N602" s="270">
        <f>INDEX(Table12[],MATCH(Table11[[#This Row],[Site ID]],Table12[[#Data],[Site ID]],0),MATCH(Table11[[#Headers],[Area]],Table12[#Headers],0))</f>
        <v>5</v>
      </c>
      <c r="O602" s="209"/>
    </row>
    <row r="603" spans="2:15">
      <c r="B603" s="208" t="s">
        <v>115</v>
      </c>
      <c r="C603" s="141" t="s">
        <v>118</v>
      </c>
      <c r="D603" s="208" t="str">
        <f>Table11[[#This Row],[Site ID]]&amp;"-"&amp;Table11[[#This Row],[Site Name]]</f>
        <v>TWY-Twyford Road</v>
      </c>
      <c r="E603" s="216" t="s">
        <v>1461</v>
      </c>
      <c r="F603" s="208" t="s">
        <v>452</v>
      </c>
      <c r="G603" s="215">
        <v>45231</v>
      </c>
      <c r="H603" s="215">
        <v>45266</v>
      </c>
      <c r="I603" s="216">
        <v>841.48333333327901</v>
      </c>
      <c r="J603" s="216">
        <v>27.04436926855529</v>
      </c>
      <c r="K603" s="216">
        <v>14.11501527586393</v>
      </c>
      <c r="L603" s="216">
        <v>1.6539999999999999</v>
      </c>
      <c r="M603" s="208"/>
      <c r="N603" s="269">
        <f>INDEX(Table12[],MATCH(Table11[[#This Row],[Site ID]],Table12[[#Data],[Site ID]],0),MATCH(Table11[[#Headers],[Area]],Table12[#Headers],0))</f>
        <v>5</v>
      </c>
      <c r="O603" s="209"/>
    </row>
    <row r="604" spans="2:15">
      <c r="B604" s="208" t="s">
        <v>117</v>
      </c>
      <c r="C604" s="142" t="s">
        <v>122</v>
      </c>
      <c r="D604" s="209" t="str">
        <f>Table11[[#This Row],[Site ID]]&amp;"-"&amp;Table11[[#This Row],[Site Name]]</f>
        <v>MS-Mill Street</v>
      </c>
      <c r="E604" s="219" t="s">
        <v>1462</v>
      </c>
      <c r="F604" s="209" t="s">
        <v>452</v>
      </c>
      <c r="G604" s="218">
        <v>45231</v>
      </c>
      <c r="H604" s="218">
        <v>45266</v>
      </c>
      <c r="I604" s="219">
        <v>841.53333333344199</v>
      </c>
      <c r="J604" s="219">
        <v>30.803243286061139</v>
      </c>
      <c r="K604" s="219">
        <v>16.076849314228152</v>
      </c>
      <c r="L604" s="219">
        <v>1.8839999999999999</v>
      </c>
      <c r="M604" s="209"/>
      <c r="N604" s="270">
        <f>INDEX(Table12[],MATCH(Table11[[#This Row],[Site ID]],Table12[[#Data],[Site ID]],0),MATCH(Table11[[#Headers],[Area]],Table12[#Headers],0))</f>
        <v>5</v>
      </c>
      <c r="O604" s="209"/>
    </row>
    <row r="605" spans="2:15">
      <c r="B605" s="208" t="s">
        <v>121</v>
      </c>
      <c r="C605" s="141" t="s">
        <v>72</v>
      </c>
      <c r="D605" s="208" t="str">
        <f>Table11[[#This Row],[Site ID]]&amp;"-"&amp;Table11[[#This Row],[Site Name]]</f>
        <v>CR4-Campbell Road 4</v>
      </c>
      <c r="E605" s="216" t="s">
        <v>1463</v>
      </c>
      <c r="F605" s="208" t="s">
        <v>452</v>
      </c>
      <c r="G605" s="215">
        <v>45231</v>
      </c>
      <c r="H605" s="215">
        <v>45266</v>
      </c>
      <c r="I605" s="216">
        <v>841.66666666668607</v>
      </c>
      <c r="J605" s="216">
        <v>27.921234059405297</v>
      </c>
      <c r="K605" s="216">
        <v>14.572669133301304</v>
      </c>
      <c r="L605" s="216">
        <v>1.708</v>
      </c>
      <c r="M605" s="208"/>
      <c r="N605" s="269">
        <f>INDEX(Table12[],MATCH(Table11[[#This Row],[Site ID]],Table12[[#Data],[Site ID]],0),MATCH(Table11[[#Headers],[Area]],Table12[#Headers],0))</f>
        <v>5</v>
      </c>
      <c r="O605" s="209"/>
    </row>
    <row r="606" spans="2:15">
      <c r="B606" s="208" t="s">
        <v>129</v>
      </c>
      <c r="C606" s="142" t="s">
        <v>68</v>
      </c>
      <c r="D606" s="209" t="str">
        <f>Table11[[#This Row],[Site ID]]&amp;"-"&amp;Table11[[#This Row],[Site Name]]</f>
        <v>CR3-Campbell Road 3</v>
      </c>
      <c r="E606" s="219" t="s">
        <v>1464</v>
      </c>
      <c r="F606" s="209" t="s">
        <v>452</v>
      </c>
      <c r="G606" s="218">
        <v>45231</v>
      </c>
      <c r="H606" s="218">
        <v>45266</v>
      </c>
      <c r="I606" s="219">
        <v>841.66666666668607</v>
      </c>
      <c r="J606" s="219">
        <v>20.64667366336586</v>
      </c>
      <c r="K606" s="219">
        <v>10.775925711568821</v>
      </c>
      <c r="L606" s="219">
        <v>1.2629999999999999</v>
      </c>
      <c r="M606" s="209"/>
      <c r="N606" s="270">
        <f>INDEX(Table12[],MATCH(Table11[[#This Row],[Site ID]],Table12[[#Data],[Site ID]],0),MATCH(Table11[[#Headers],[Area]],Table12[#Headers],0))</f>
        <v>5</v>
      </c>
      <c r="O606" s="209"/>
    </row>
    <row r="607" spans="2:15">
      <c r="B607" s="208" t="s">
        <v>125</v>
      </c>
      <c r="C607" s="141" t="s">
        <v>64</v>
      </c>
      <c r="D607" s="208" t="str">
        <f>Table11[[#This Row],[Site ID]]&amp;"-"&amp;Table11[[#This Row],[Site Name]]</f>
        <v>CR-Campbell Road</v>
      </c>
      <c r="E607" s="216" t="s">
        <v>1465</v>
      </c>
      <c r="F607" s="208" t="s">
        <v>452</v>
      </c>
      <c r="G607" s="215">
        <v>45231</v>
      </c>
      <c r="H607" s="215">
        <v>45266</v>
      </c>
      <c r="I607" s="216">
        <v>841.64999999996508</v>
      </c>
      <c r="J607" s="216">
        <v>36.357174597518295</v>
      </c>
      <c r="K607" s="216">
        <v>18.975560854654642</v>
      </c>
      <c r="L607" s="216">
        <v>2.2240000000000002</v>
      </c>
      <c r="M607" s="208"/>
      <c r="N607" s="269">
        <f>INDEX(Table12[],MATCH(Table11[[#This Row],[Site ID]],Table12[[#Data],[Site ID]],0),MATCH(Table11[[#Headers],[Area]],Table12[#Headers],0))</f>
        <v>5</v>
      </c>
      <c r="O607" s="209"/>
    </row>
    <row r="608" spans="2:15">
      <c r="B608" s="208" t="s">
        <v>128</v>
      </c>
      <c r="C608" s="142" t="s">
        <v>135</v>
      </c>
      <c r="D608" s="209" t="str">
        <f>Table11[[#This Row],[Site ID]]&amp;"-"&amp;Table11[[#This Row],[Site Name]]</f>
        <v>SRAN(A)-Southampton Road Analyser (A)</v>
      </c>
      <c r="E608" s="219" t="s">
        <v>1466</v>
      </c>
      <c r="F608" s="209" t="s">
        <v>452</v>
      </c>
      <c r="G608" s="218">
        <v>45231</v>
      </c>
      <c r="H608" s="218">
        <v>45266</v>
      </c>
      <c r="I608" s="219">
        <v>841.64999999996508</v>
      </c>
      <c r="J608" s="219">
        <v>32.695300897048824</v>
      </c>
      <c r="K608" s="219">
        <v>17.064353286559928</v>
      </c>
      <c r="L608" s="219">
        <v>2</v>
      </c>
      <c r="M608" s="209"/>
      <c r="N608" s="270">
        <f>INDEX(Table12[],MATCH(Table11[[#This Row],[Site ID]],Table12[[#Data],[Site ID]],0),MATCH(Table11[[#Headers],[Area]],Table12[#Headers],0))</f>
        <v>5</v>
      </c>
      <c r="O608" s="209"/>
    </row>
    <row r="609" spans="2:15">
      <c r="B609" s="208" t="s">
        <v>131</v>
      </c>
      <c r="C609" s="141" t="s">
        <v>138</v>
      </c>
      <c r="D609" s="208" t="str">
        <f>Table11[[#This Row],[Site ID]]&amp;"-"&amp;Table11[[#This Row],[Site Name]]</f>
        <v>SRAN(B)-Southampton Road Analyser (B)</v>
      </c>
      <c r="E609" s="251" t="s">
        <v>1467</v>
      </c>
      <c r="F609" s="208" t="s">
        <v>452</v>
      </c>
      <c r="G609" s="215">
        <v>45231</v>
      </c>
      <c r="H609" s="215">
        <v>45266</v>
      </c>
      <c r="I609" s="216">
        <v>841.64999999996508</v>
      </c>
      <c r="J609" s="245">
        <v>25.616768252837751</v>
      </c>
      <c r="K609" s="216">
        <v>13.369920800019704</v>
      </c>
      <c r="L609" s="216">
        <v>1.5669999999999999</v>
      </c>
      <c r="M609" s="208" t="s">
        <v>1433</v>
      </c>
      <c r="N609" s="269">
        <f>INDEX(Table12[],MATCH(Table11[[#This Row],[Site ID]],Table12[[#Data],[Site ID]],0),MATCH(Table11[[#Headers],[Area]],Table12[#Headers],0))</f>
        <v>5</v>
      </c>
      <c r="O609" s="209"/>
    </row>
    <row r="610" spans="2:15">
      <c r="B610" s="208" t="s">
        <v>134</v>
      </c>
      <c r="C610" s="142" t="s">
        <v>141</v>
      </c>
      <c r="D610" s="209" t="str">
        <f>Table11[[#This Row],[Site ID]]&amp;"-"&amp;Table11[[#This Row],[Site Name]]</f>
        <v>SRAN(C)-Southampton Road Analyser (C)</v>
      </c>
      <c r="E610" s="219" t="s">
        <v>1468</v>
      </c>
      <c r="F610" s="209" t="s">
        <v>452</v>
      </c>
      <c r="G610" s="218">
        <v>45231</v>
      </c>
      <c r="H610" s="218">
        <v>45266</v>
      </c>
      <c r="I610" s="219">
        <v>841.64999999996508</v>
      </c>
      <c r="J610" s="219">
        <v>33.823288777997007</v>
      </c>
      <c r="K610" s="219">
        <v>17.653073474946247</v>
      </c>
      <c r="L610" s="219">
        <v>2.069</v>
      </c>
      <c r="M610" s="209"/>
      <c r="N610" s="270">
        <f>INDEX(Table12[],MATCH(Table11[[#This Row],[Site ID]],Table12[[#Data],[Site ID]],0),MATCH(Table11[[#Headers],[Area]],Table12[#Headers],0))</f>
        <v>5</v>
      </c>
      <c r="O610" s="209"/>
    </row>
    <row r="611" spans="2:15">
      <c r="B611" s="208" t="s">
        <v>137</v>
      </c>
      <c r="C611" s="141" t="s">
        <v>56</v>
      </c>
      <c r="D611" s="208" t="str">
        <f>Table11[[#This Row],[Site ID]]&amp;"-"&amp;Table11[[#This Row],[Site Name]]</f>
        <v>CA-Chestnut Avenue</v>
      </c>
      <c r="E611" s="216" t="s">
        <v>1469</v>
      </c>
      <c r="F611" s="208" t="s">
        <v>452</v>
      </c>
      <c r="G611" s="215">
        <v>45231</v>
      </c>
      <c r="H611" s="215">
        <v>45266</v>
      </c>
      <c r="I611" s="216">
        <v>841.53333333326736</v>
      </c>
      <c r="J611" s="216">
        <v>25.456820486415683</v>
      </c>
      <c r="K611" s="216">
        <v>13.28644075491424</v>
      </c>
      <c r="L611" s="216">
        <v>1.5569999999999999</v>
      </c>
      <c r="M611" s="208"/>
      <c r="N611" s="269">
        <f>INDEX(Table12[],MATCH(Table11[[#This Row],[Site ID]],Table12[[#Data],[Site ID]],0),MATCH(Table11[[#Headers],[Area]],Table12[#Headers],0))</f>
        <v>5</v>
      </c>
      <c r="O611" s="209"/>
    </row>
    <row r="612" spans="2:15">
      <c r="B612" s="208" t="s">
        <v>148</v>
      </c>
      <c r="C612" s="142" t="s">
        <v>149</v>
      </c>
      <c r="D612" s="209" t="str">
        <f>Table11[[#This Row],[Site ID]]&amp;"-"&amp;Table11[[#This Row],[Site Name]]</f>
        <v>SR1-Southampton Road 1</v>
      </c>
      <c r="E612" s="252" t="s">
        <v>1470</v>
      </c>
      <c r="F612" s="209" t="s">
        <v>452</v>
      </c>
      <c r="G612" s="218">
        <v>45231</v>
      </c>
      <c r="H612" s="218">
        <v>45266</v>
      </c>
      <c r="I612" s="219">
        <v>841.53333333344199</v>
      </c>
      <c r="J612" s="246">
        <v>34.62912382159103</v>
      </c>
      <c r="K612" s="219">
        <v>18.073655439243755</v>
      </c>
      <c r="L612" s="219">
        <v>2.1179999999999999</v>
      </c>
      <c r="M612" s="209" t="s">
        <v>1440</v>
      </c>
      <c r="N612" s="270">
        <f>INDEX(Table12[],MATCH(Table11[[#This Row],[Site ID]],Table12[[#Data],[Site ID]],0),MATCH(Table11[[#Headers],[Area]],Table12[#Headers],0))</f>
        <v>5</v>
      </c>
      <c r="O612" s="209"/>
    </row>
    <row r="613" spans="2:15">
      <c r="B613" s="208" t="s">
        <v>140</v>
      </c>
      <c r="C613" s="141" t="s">
        <v>152</v>
      </c>
      <c r="D613" s="208" t="str">
        <f>Table11[[#This Row],[Site ID]]&amp;"-"&amp;Table11[[#This Row],[Site Name]]</f>
        <v>SR2-Southampton Road 2</v>
      </c>
      <c r="E613" s="251" t="s">
        <v>1471</v>
      </c>
      <c r="F613" s="208" t="s">
        <v>452</v>
      </c>
      <c r="G613" s="215">
        <v>45231</v>
      </c>
      <c r="H613" s="215">
        <v>45266</v>
      </c>
      <c r="I613" s="216">
        <v>841.54999999998836</v>
      </c>
      <c r="J613" s="245">
        <v>34.759234745410737</v>
      </c>
      <c r="K613" s="216">
        <v>18.141563019525439</v>
      </c>
      <c r="L613" s="216">
        <v>2.1259999999999999</v>
      </c>
      <c r="M613" s="208" t="s">
        <v>1433</v>
      </c>
      <c r="N613" s="269">
        <f>INDEX(Table12[],MATCH(Table11[[#This Row],[Site ID]],Table12[[#Data],[Site ID]],0),MATCH(Table11[[#Headers],[Area]],Table12[#Headers],0))</f>
        <v>5</v>
      </c>
      <c r="O613" s="209"/>
    </row>
    <row r="614" spans="2:15">
      <c r="B614" s="208" t="s">
        <v>144</v>
      </c>
      <c r="C614" s="142" t="s">
        <v>156</v>
      </c>
      <c r="D614" s="209" t="str">
        <f>Table11[[#This Row],[Site ID]]&amp;"-"&amp;Table11[[#This Row],[Site Name]]</f>
        <v>TP(A)-The Point (A)</v>
      </c>
      <c r="E614" s="219" t="s">
        <v>1472</v>
      </c>
      <c r="F614" s="209" t="s">
        <v>452</v>
      </c>
      <c r="G614" s="218">
        <v>45231</v>
      </c>
      <c r="H614" s="218">
        <v>45266</v>
      </c>
      <c r="I614" s="219">
        <v>841.59999999997672</v>
      </c>
      <c r="J614" s="219">
        <v>24.571978374525393</v>
      </c>
      <c r="K614" s="219">
        <v>12.824623368750206</v>
      </c>
      <c r="L614" s="219">
        <v>1.5029999999999999</v>
      </c>
      <c r="M614" s="209"/>
      <c r="N614" s="270">
        <f>INDEX(Table12[],MATCH(Table11[[#This Row],[Site ID]],Table12[[#Data],[Site ID]],0),MATCH(Table11[[#Headers],[Area]],Table12[#Headers],0))</f>
        <v>6</v>
      </c>
      <c r="O614" s="209"/>
    </row>
    <row r="615" spans="2:15">
      <c r="B615" s="208" t="s">
        <v>147</v>
      </c>
      <c r="C615" s="141" t="s">
        <v>159</v>
      </c>
      <c r="D615" s="208" t="str">
        <f>Table11[[#This Row],[Site ID]]&amp;"-"&amp;Table11[[#This Row],[Site Name]]</f>
        <v>TP(B)-The Point (B)</v>
      </c>
      <c r="E615" s="216" t="s">
        <v>1473</v>
      </c>
      <c r="F615" s="208" t="s">
        <v>452</v>
      </c>
      <c r="G615" s="215">
        <v>45231</v>
      </c>
      <c r="H615" s="215">
        <v>45266</v>
      </c>
      <c r="I615" s="216">
        <v>841.59999999997672</v>
      </c>
      <c r="J615" s="216">
        <v>24.55562975285239</v>
      </c>
      <c r="K615" s="216">
        <v>12.816090685204797</v>
      </c>
      <c r="L615" s="216">
        <v>1.502</v>
      </c>
      <c r="M615" s="208"/>
      <c r="N615" s="269">
        <f>INDEX(Table12[],MATCH(Table11[[#This Row],[Site ID]],Table12[[#Data],[Site ID]],0),MATCH(Table11[[#Headers],[Area]],Table12[#Headers],0))</f>
        <v>6</v>
      </c>
      <c r="O615" s="209"/>
    </row>
    <row r="616" spans="2:15">
      <c r="B616" s="208" t="s">
        <v>151</v>
      </c>
      <c r="C616" s="142" t="s">
        <v>162</v>
      </c>
      <c r="D616" s="209" t="str">
        <f>Table11[[#This Row],[Site ID]]&amp;"-"&amp;Table11[[#This Row],[Site Name]]</f>
        <v>TP(C)-The Point (C)</v>
      </c>
      <c r="E616" s="219" t="s">
        <v>1474</v>
      </c>
      <c r="F616" s="209" t="s">
        <v>452</v>
      </c>
      <c r="G616" s="218">
        <v>45231</v>
      </c>
      <c r="H616" s="218">
        <v>45266</v>
      </c>
      <c r="I616" s="219">
        <v>841.60000000015134</v>
      </c>
      <c r="J616" s="219">
        <v>22.90441896387421</v>
      </c>
      <c r="K616" s="219">
        <v>11.954289647115976</v>
      </c>
      <c r="L616" s="219">
        <v>1.401</v>
      </c>
      <c r="M616" s="209"/>
      <c r="N616" s="270">
        <f>INDEX(Table12[],MATCH(Table11[[#This Row],[Site ID]],Table12[[#Data],[Site ID]],0),MATCH(Table11[[#Headers],[Area]],Table12[#Headers],0))</f>
        <v>6</v>
      </c>
      <c r="O616" s="209"/>
    </row>
    <row r="617" spans="2:15">
      <c r="B617" s="208" t="s">
        <v>155</v>
      </c>
      <c r="C617" s="141" t="s">
        <v>124</v>
      </c>
      <c r="D617" s="208" t="str">
        <f>Table11[[#This Row],[Site ID]]&amp;"-"&amp;Table11[[#This Row],[Site Name]]</f>
        <v>LRPR-leigh road/pluto Road</v>
      </c>
      <c r="E617" s="216" t="s">
        <v>1475</v>
      </c>
      <c r="F617" s="208" t="s">
        <v>452</v>
      </c>
      <c r="G617" s="215">
        <v>45231</v>
      </c>
      <c r="H617" s="215">
        <v>45266</v>
      </c>
      <c r="I617" s="216">
        <v>841.64999999996508</v>
      </c>
      <c r="J617" s="216">
        <v>27.022666191410853</v>
      </c>
      <c r="K617" s="216">
        <v>14.103687991341781</v>
      </c>
      <c r="L617" s="216">
        <v>1.653</v>
      </c>
      <c r="M617" s="208"/>
      <c r="N617" s="269">
        <f>INDEX(Table12[],MATCH(Table11[[#This Row],[Site ID]],Table12[[#Data],[Site ID]],0),MATCH(Table11[[#Headers],[Area]],Table12[#Headers],0))</f>
        <v>6</v>
      </c>
      <c r="O617" s="209"/>
    </row>
    <row r="618" spans="2:15">
      <c r="B618" s="208" t="s">
        <v>158</v>
      </c>
      <c r="C618" s="142" t="s">
        <v>143</v>
      </c>
      <c r="D618" s="209" t="str">
        <f>Table11[[#This Row],[Site ID]]&amp;"-"&amp;Table11[[#This Row],[Site Name]]</f>
        <v>OX-Oxburgh Close</v>
      </c>
      <c r="E618" s="252" t="s">
        <v>1476</v>
      </c>
      <c r="F618" s="209" t="s">
        <v>452</v>
      </c>
      <c r="G618" s="218">
        <v>45231</v>
      </c>
      <c r="H618" s="218">
        <v>45266</v>
      </c>
      <c r="I618" s="219">
        <v>841.70000000012806</v>
      </c>
      <c r="J618" s="246">
        <v>16.477452774145053</v>
      </c>
      <c r="K618" s="219">
        <v>8.5999231597834314</v>
      </c>
      <c r="L618" s="219">
        <v>1.008</v>
      </c>
      <c r="M618" s="209" t="s">
        <v>1440</v>
      </c>
      <c r="N618" s="270">
        <f>INDEX(Table12[],MATCH(Table11[[#This Row],[Site ID]],Table12[[#Data],[Site ID]],0),MATCH(Table11[[#Headers],[Area]],Table12[#Headers],0))</f>
        <v>6</v>
      </c>
      <c r="O618" s="209"/>
    </row>
    <row r="619" spans="2:15">
      <c r="B619" s="208" t="s">
        <v>161</v>
      </c>
      <c r="C619" s="141" t="s">
        <v>95</v>
      </c>
      <c r="D619" s="208" t="str">
        <f>Table11[[#This Row],[Site ID]]&amp;"-"&amp;Table11[[#This Row],[Site Name]]</f>
        <v>HG-Hadleigh Gardens</v>
      </c>
      <c r="E619" s="216" t="s">
        <v>1477</v>
      </c>
      <c r="F619" s="208" t="s">
        <v>452</v>
      </c>
      <c r="G619" s="215">
        <v>45231</v>
      </c>
      <c r="H619" s="215">
        <v>45266</v>
      </c>
      <c r="I619" s="216">
        <v>841.69999999995343</v>
      </c>
      <c r="J619" s="216">
        <v>19.109268147797184</v>
      </c>
      <c r="K619" s="216">
        <v>9.9735219978064649</v>
      </c>
      <c r="L619" s="216">
        <v>1.169</v>
      </c>
      <c r="M619" s="208"/>
      <c r="N619" s="269">
        <f>INDEX(Table12[],MATCH(Table11[[#This Row],[Site ID]],Table12[[#Data],[Site ID]],0),MATCH(Table11[[#Headers],[Area]],Table12[#Headers],0))</f>
        <v>6</v>
      </c>
      <c r="O619" s="209"/>
    </row>
    <row r="620" spans="2:15">
      <c r="B620" s="208" t="s">
        <v>164</v>
      </c>
      <c r="C620" s="142" t="s">
        <v>175</v>
      </c>
      <c r="D620" s="209" t="str">
        <f>Table11[[#This Row],[Site ID]]&amp;"-"&amp;Table11[[#This Row],[Site Name]]</f>
        <v>WA-Woodside Avenue</v>
      </c>
      <c r="E620" s="219" t="s">
        <v>1478</v>
      </c>
      <c r="F620" s="209" t="s">
        <v>452</v>
      </c>
      <c r="G620" s="218">
        <v>45231</v>
      </c>
      <c r="H620" s="218">
        <v>45266</v>
      </c>
      <c r="I620" s="219">
        <v>841.68333333340706</v>
      </c>
      <c r="J620" s="219">
        <v>35.701854616737137</v>
      </c>
      <c r="K620" s="219">
        <v>18.633535812493289</v>
      </c>
      <c r="L620" s="219">
        <v>2.1840000000000002</v>
      </c>
      <c r="M620" s="209"/>
      <c r="N620" s="270">
        <f>INDEX(Table12[],MATCH(Table11[[#This Row],[Site ID]],Table12[[#Data],[Site ID]],0),MATCH(Table11[[#Headers],[Area]],Table12[#Headers],0))</f>
        <v>6</v>
      </c>
      <c r="O620" s="209"/>
    </row>
    <row r="621" spans="2:15">
      <c r="B621" s="208" t="s">
        <v>168</v>
      </c>
      <c r="C621" s="141" t="s">
        <v>42</v>
      </c>
      <c r="D621" s="208" t="str">
        <f>Table11[[#This Row],[Site ID]]&amp;"-"&amp;Table11[[#This Row],[Site Name]]</f>
        <v>BEL-Belmont Road</v>
      </c>
      <c r="E621" s="216" t="s">
        <v>1479</v>
      </c>
      <c r="F621" s="208" t="s">
        <v>452</v>
      </c>
      <c r="G621" s="215">
        <v>45231</v>
      </c>
      <c r="H621" s="215">
        <v>45266</v>
      </c>
      <c r="I621" s="216">
        <v>841.66666666668607</v>
      </c>
      <c r="J621" s="216">
        <v>22.755478811880661</v>
      </c>
      <c r="K621" s="216">
        <v>11.876554703486775</v>
      </c>
      <c r="L621" s="216">
        <v>1.3919999999999999</v>
      </c>
      <c r="M621" s="208"/>
      <c r="N621" s="269">
        <f>INDEX(Table12[],MATCH(Table11[[#This Row],[Site ID]],Table12[[#Data],[Site ID]],0),MATCH(Table11[[#Headers],[Area]],Table12[#Headers],0))</f>
        <v>6</v>
      </c>
      <c r="O621" s="209"/>
    </row>
    <row r="622" spans="2:15">
      <c r="B622" s="208" t="s">
        <v>171</v>
      </c>
      <c r="C622" s="142" t="s">
        <v>120</v>
      </c>
      <c r="D622" s="209" t="str">
        <f>Table11[[#This Row],[Site ID]]&amp;"-"&amp;Table11[[#This Row],[Site Name]]</f>
        <v>LR13-Leigh Road/J13</v>
      </c>
      <c r="E622" s="219" t="s">
        <v>1480</v>
      </c>
      <c r="F622" s="209" t="s">
        <v>452</v>
      </c>
      <c r="G622" s="218">
        <v>45231</v>
      </c>
      <c r="H622" s="218">
        <v>45266</v>
      </c>
      <c r="I622" s="219">
        <v>841.70000000012806</v>
      </c>
      <c r="J622" s="219">
        <v>36.878108589753204</v>
      </c>
      <c r="K622" s="219">
        <v>19.247447071896246</v>
      </c>
      <c r="L622" s="219">
        <v>2.2559999999999998</v>
      </c>
      <c r="M622" s="209"/>
      <c r="N622" s="270">
        <f>INDEX(Table12[],MATCH(Table11[[#This Row],[Site ID]],Table12[[#Data],[Site ID]],0),MATCH(Table11[[#Headers],[Area]],Table12[#Headers],0))</f>
        <v>6</v>
      </c>
      <c r="O622" s="209"/>
    </row>
    <row r="623" spans="2:15">
      <c r="B623" s="208" t="s">
        <v>174</v>
      </c>
      <c r="C623" s="141" t="s">
        <v>167</v>
      </c>
      <c r="D623" s="208" t="str">
        <f>Table11[[#This Row],[Site ID]]&amp;"-"&amp;Table11[[#This Row],[Site Name]]</f>
        <v>SC(A)-Steele Close (A)</v>
      </c>
      <c r="E623" s="216" t="s">
        <v>1481</v>
      </c>
      <c r="F623" s="208" t="s">
        <v>452</v>
      </c>
      <c r="G623" s="215">
        <v>45231</v>
      </c>
      <c r="H623" s="215">
        <v>45266</v>
      </c>
      <c r="I623" s="216">
        <v>841.68333333323244</v>
      </c>
      <c r="J623" s="216">
        <v>21.300144947627352</v>
      </c>
      <c r="K623" s="216">
        <v>11.116985880807595</v>
      </c>
      <c r="L623" s="216">
        <v>1.3029999999999999</v>
      </c>
      <c r="M623" s="208"/>
      <c r="N623" s="269">
        <f>INDEX(Table12[],MATCH(Table11[[#This Row],[Site ID]],Table12[[#Data],[Site ID]],0),MATCH(Table11[[#Headers],[Area]],Table12[#Headers],0))</f>
        <v>6</v>
      </c>
      <c r="O623" s="209"/>
    </row>
    <row r="624" spans="2:15">
      <c r="B624" s="208" t="s">
        <v>177</v>
      </c>
      <c r="C624" s="142" t="s">
        <v>170</v>
      </c>
      <c r="D624" s="209" t="str">
        <f>Table11[[#This Row],[Site ID]]&amp;"-"&amp;Table11[[#This Row],[Site Name]]</f>
        <v>SC(B)-Steele Close (B)</v>
      </c>
      <c r="E624" s="219" t="s">
        <v>1482</v>
      </c>
      <c r="F624" s="209" t="s">
        <v>452</v>
      </c>
      <c r="G624" s="218">
        <v>45231</v>
      </c>
      <c r="H624" s="218">
        <v>45266</v>
      </c>
      <c r="I624" s="219">
        <v>841.70000000012806</v>
      </c>
      <c r="J624" s="219">
        <v>21.790123559459676</v>
      </c>
      <c r="K624" s="219">
        <v>11.372715845229477</v>
      </c>
      <c r="L624" s="219">
        <v>1.333</v>
      </c>
      <c r="M624" s="209"/>
      <c r="N624" s="270">
        <f>INDEX(Table12[],MATCH(Table11[[#This Row],[Site ID]],Table12[[#Data],[Site ID]],0),MATCH(Table11[[#Headers],[Area]],Table12[#Headers],0))</f>
        <v>6</v>
      </c>
      <c r="O624" s="209"/>
    </row>
    <row r="625" spans="1:15">
      <c r="B625" s="208" t="s">
        <v>179</v>
      </c>
      <c r="C625" s="141" t="s">
        <v>173</v>
      </c>
      <c r="D625" s="208" t="str">
        <f>Table11[[#This Row],[Site ID]]&amp;"-"&amp;Table11[[#This Row],[Site Name]]</f>
        <v>SC(C)-Steele Close (C)</v>
      </c>
      <c r="E625" s="216" t="s">
        <v>1483</v>
      </c>
      <c r="F625" s="208" t="s">
        <v>452</v>
      </c>
      <c r="G625" s="215">
        <v>45231</v>
      </c>
      <c r="H625" s="215">
        <v>45266</v>
      </c>
      <c r="I625" s="216">
        <v>841.68333333340706</v>
      </c>
      <c r="J625" s="216">
        <v>21.447267974889709</v>
      </c>
      <c r="K625" s="216">
        <v>11.193772429483147</v>
      </c>
      <c r="L625" s="216">
        <v>1.3120000000000001</v>
      </c>
      <c r="M625" s="208"/>
      <c r="N625" s="269">
        <f>INDEX(Table12[],MATCH(Table11[[#This Row],[Site ID]],Table12[[#Data],[Site ID]],0),MATCH(Table11[[#Headers],[Area]],Table12[#Headers],0))</f>
        <v>6</v>
      </c>
      <c r="O625" s="209"/>
    </row>
    <row r="626" spans="1:15">
      <c r="B626" s="208" t="s">
        <v>182</v>
      </c>
      <c r="C626" s="142" t="s">
        <v>127</v>
      </c>
      <c r="D626" s="209" t="str">
        <f>Table11[[#This Row],[Site ID]]&amp;"-"&amp;Table11[[#This Row],[Site Name]]</f>
        <v>MC-Medina Close</v>
      </c>
      <c r="E626" s="219" t="s">
        <v>1484</v>
      </c>
      <c r="F626" s="209" t="s">
        <v>452</v>
      </c>
      <c r="G626" s="218">
        <v>45231</v>
      </c>
      <c r="H626" s="218">
        <v>45266</v>
      </c>
      <c r="I626" s="219">
        <v>841.68333333323244</v>
      </c>
      <c r="J626" s="219">
        <v>20.417406784026529</v>
      </c>
      <c r="K626" s="219">
        <v>10.65626658874036</v>
      </c>
      <c r="L626" s="219">
        <v>1.2490000000000001</v>
      </c>
      <c r="M626" s="209"/>
      <c r="N626" s="270">
        <f>INDEX(Table12[],MATCH(Table11[[#This Row],[Site ID]],Table12[[#Data],[Site ID]],0),MATCH(Table11[[#Headers],[Area]],Table12[#Headers],0))</f>
        <v>6</v>
      </c>
      <c r="O626" s="209"/>
    </row>
    <row r="627" spans="1:15">
      <c r="B627" s="208" t="s">
        <v>184</v>
      </c>
      <c r="C627" s="141" t="s">
        <v>154</v>
      </c>
      <c r="D627" s="208" t="str">
        <f>Table11[[#This Row],[Site ID]]&amp;"-"&amp;Table11[[#This Row],[Site Name]]</f>
        <v>PC(A)-Porteous Crescent (A)</v>
      </c>
      <c r="E627" s="251" t="s">
        <v>1485</v>
      </c>
      <c r="F627" s="208" t="s">
        <v>452</v>
      </c>
      <c r="G627" s="215">
        <v>45231</v>
      </c>
      <c r="H627" s="215">
        <v>45266</v>
      </c>
      <c r="I627" s="216">
        <v>841.71666666667443</v>
      </c>
      <c r="J627" s="245">
        <v>17.47425420272047</v>
      </c>
      <c r="K627" s="216">
        <v>9.1201744273071341</v>
      </c>
      <c r="L627" s="216">
        <v>1.069</v>
      </c>
      <c r="M627" s="208" t="s">
        <v>1440</v>
      </c>
      <c r="N627" s="269">
        <f>INDEX(Table12[],MATCH(Table11[[#This Row],[Site ID]],Table12[[#Data],[Site ID]],0),MATCH(Table11[[#Headers],[Area]],Table12[#Headers],0))</f>
        <v>6</v>
      </c>
      <c r="O627" s="209"/>
    </row>
    <row r="628" spans="1:15">
      <c r="B628" s="208" t="s">
        <v>186</v>
      </c>
      <c r="C628" s="142" t="s">
        <v>133</v>
      </c>
      <c r="D628" s="209" t="str">
        <f>Table11[[#This Row],[Site ID]]&amp;"-"&amp;Table11[[#This Row],[Site Name]]</f>
        <v>NH-Nuffield Hospital</v>
      </c>
      <c r="E628" s="219" t="s">
        <v>1486</v>
      </c>
      <c r="F628" s="209" t="s">
        <v>452</v>
      </c>
      <c r="G628" s="218">
        <v>45231</v>
      </c>
      <c r="H628" s="218">
        <v>45266</v>
      </c>
      <c r="I628" s="219">
        <v>841.71666666667443</v>
      </c>
      <c r="J628" s="219">
        <v>19.811783062392148</v>
      </c>
      <c r="K628" s="219">
        <v>10.340179051352896</v>
      </c>
      <c r="L628" s="219">
        <v>1.212</v>
      </c>
      <c r="M628" s="209"/>
      <c r="N628" s="270">
        <f>INDEX(Table12[],MATCH(Table11[[#This Row],[Site ID]],Table12[[#Data],[Site ID]],0),MATCH(Table11[[#Headers],[Area]],Table12[#Headers],0))</f>
        <v>7</v>
      </c>
      <c r="O628" s="209"/>
    </row>
    <row r="629" spans="1:15">
      <c r="B629" s="208" t="s">
        <v>189</v>
      </c>
      <c r="C629" s="141" t="s">
        <v>30</v>
      </c>
      <c r="D629" s="208" t="str">
        <f>Table11[[#This Row],[Site ID]]&amp;"-"&amp;Table11[[#This Row],[Site Name]]</f>
        <v>AR-Ashdown Road</v>
      </c>
      <c r="E629" s="216" t="s">
        <v>1487</v>
      </c>
      <c r="F629" s="208" t="s">
        <v>452</v>
      </c>
      <c r="G629" s="215">
        <v>45231</v>
      </c>
      <c r="H629" s="215">
        <v>45266</v>
      </c>
      <c r="I629" s="216">
        <v>841.7333333332208</v>
      </c>
      <c r="J629" s="216">
        <v>10.052809678442655</v>
      </c>
      <c r="K629" s="216">
        <v>5.2467691432372936</v>
      </c>
      <c r="L629" s="216">
        <v>0.61499999999999999</v>
      </c>
      <c r="M629" s="208"/>
      <c r="N629" s="269">
        <f>INDEX(Table12[],MATCH(Table11[[#This Row],[Site ID]],Table12[[#Data],[Site ID]],0),MATCH(Table11[[#Headers],[Area]],Table12[#Headers],0))</f>
        <v>7</v>
      </c>
      <c r="O629" s="209"/>
    </row>
    <row r="630" spans="1:15">
      <c r="B630" s="208" t="s">
        <v>191</v>
      </c>
      <c r="C630" s="142" t="s">
        <v>60</v>
      </c>
      <c r="D630" s="209" t="str">
        <f>Table11[[#This Row],[Site ID]]&amp;"-"&amp;Table11[[#This Row],[Site Name]]</f>
        <v>CC-Chestnut Close</v>
      </c>
      <c r="E630" s="252" t="s">
        <v>1488</v>
      </c>
      <c r="F630" s="209" t="s">
        <v>452</v>
      </c>
      <c r="G630" s="218">
        <v>45231</v>
      </c>
      <c r="H630" s="218">
        <v>45266</v>
      </c>
      <c r="I630" s="219">
        <v>841.7333333332208</v>
      </c>
      <c r="J630" s="246">
        <v>24.862314668148418</v>
      </c>
      <c r="K630" s="219">
        <v>12.976155881079551</v>
      </c>
      <c r="L630" s="219">
        <v>1.5209999999999999</v>
      </c>
      <c r="M630" s="209" t="s">
        <v>1444</v>
      </c>
      <c r="N630" s="270">
        <f>INDEX(Table12[],MATCH(Table11[[#This Row],[Site ID]],Table12[[#Data],[Site ID]],0),MATCH(Table11[[#Headers],[Area]],Table12[#Headers],0))</f>
        <v>8</v>
      </c>
      <c r="O630" s="209"/>
    </row>
    <row r="631" spans="1:15">
      <c r="B631" s="208" t="s">
        <v>193</v>
      </c>
      <c r="C631" s="141" t="s">
        <v>188</v>
      </c>
      <c r="D631" s="208" t="str">
        <f>Table11[[#This Row],[Site ID]]&amp;"-"&amp;Table11[[#This Row],[Site Name]]</f>
        <v>SSQ-Sparrow Square</v>
      </c>
      <c r="E631" s="216" t="s">
        <v>1489</v>
      </c>
      <c r="F631" s="208" t="s">
        <v>452</v>
      </c>
      <c r="G631" s="215">
        <v>45231</v>
      </c>
      <c r="H631" s="215">
        <v>45266</v>
      </c>
      <c r="I631" s="216">
        <v>841.73333333339542</v>
      </c>
      <c r="J631" s="216">
        <v>24.554657214144605</v>
      </c>
      <c r="K631" s="216">
        <v>14.409419647034069</v>
      </c>
      <c r="L631" s="216">
        <v>1.6890000000000001</v>
      </c>
      <c r="M631" s="263" t="s">
        <v>1490</v>
      </c>
      <c r="N631" s="273">
        <f>INDEX(Table12[],MATCH(Table11[[#This Row],[Site ID]],Table12[[#Data],[Site ID]],0),MATCH(Table11[[#Headers],[Area]],Table12[#Headers],0))</f>
        <v>8</v>
      </c>
      <c r="O631" s="209"/>
    </row>
    <row r="632" spans="1:15">
      <c r="B632" s="209" t="s">
        <v>195</v>
      </c>
      <c r="C632" s="142" t="s">
        <v>76</v>
      </c>
      <c r="D632" s="209" t="str">
        <f>Table11[[#This Row],[Site ID]]&amp;"-"&amp;Table11[[#This Row],[Site Name]]</f>
        <v>DD (A)-Dove Dale</v>
      </c>
      <c r="E632" s="252" t="s">
        <v>1491</v>
      </c>
      <c r="F632" s="209" t="s">
        <v>452</v>
      </c>
      <c r="G632" s="218">
        <v>45231</v>
      </c>
      <c r="H632" s="218">
        <v>45266</v>
      </c>
      <c r="I632" s="219">
        <v>841.69999999995343</v>
      </c>
      <c r="J632" s="246">
        <v>13.077343471546406</v>
      </c>
      <c r="K632" s="219">
        <v>6.8253358410993776</v>
      </c>
      <c r="L632" s="219">
        <v>0.8</v>
      </c>
      <c r="M632" s="209" t="s">
        <v>1440</v>
      </c>
      <c r="N632" s="270">
        <f>INDEX(Table12[],MATCH(Table11[[#This Row],[Site ID]],Table12[[#Data],[Site ID]],0),MATCH(Table11[[#Headers],[Area]],Table12[#Headers],0))</f>
        <v>8</v>
      </c>
      <c r="O632" s="209"/>
    </row>
    <row r="633" spans="1:15">
      <c r="A633" s="115"/>
      <c r="B633" s="226" t="s">
        <v>197</v>
      </c>
      <c r="C633" s="227" t="s">
        <v>146</v>
      </c>
      <c r="D633" s="226" t="str">
        <f>Table11[[#This Row],[Site ID]]&amp;"-"&amp;Table11[[#This Row],[Site Name]]</f>
        <v>PA-Passfield Avenue</v>
      </c>
      <c r="E633" s="228" t="s">
        <v>1492</v>
      </c>
      <c r="F633" s="226" t="s">
        <v>452</v>
      </c>
      <c r="G633" s="229">
        <v>45231</v>
      </c>
      <c r="H633" s="229">
        <v>45266</v>
      </c>
      <c r="I633" s="228">
        <v>841.6333333334187</v>
      </c>
      <c r="J633" s="216">
        <v>27.608448043717274</v>
      </c>
      <c r="K633" s="228">
        <v>12.815583097152716</v>
      </c>
      <c r="L633" s="228">
        <v>1.502</v>
      </c>
      <c r="M633" s="263" t="s">
        <v>1493</v>
      </c>
      <c r="N633" s="273">
        <f>INDEX(Table12[],MATCH(Table11[[#This Row],[Site ID]],Table12[[#Data],[Site ID]],0),MATCH(Table11[[#Headers],[Area]],Table12[#Headers],0))</f>
        <v>8</v>
      </c>
      <c r="O633" s="209"/>
    </row>
    <row r="634" spans="1:15">
      <c r="B634" s="112" t="s">
        <v>12</v>
      </c>
      <c r="C634" s="141" t="s">
        <v>13</v>
      </c>
      <c r="D634" s="208" t="str">
        <f>Table11[[#This Row],[Site ID]]&amp;"-"&amp;Table11[[#This Row],[Site Name]]</f>
        <v>HSB-High Street Botley</v>
      </c>
      <c r="E634" s="93" t="s">
        <v>1494</v>
      </c>
      <c r="F634" s="226" t="s">
        <v>1340</v>
      </c>
      <c r="G634" s="109">
        <v>45266</v>
      </c>
      <c r="H634" s="109">
        <v>45294</v>
      </c>
      <c r="I634" s="9">
        <v>673.01666666666279</v>
      </c>
      <c r="J634" s="9">
        <v>28.171519278868935</v>
      </c>
      <c r="K634" s="9">
        <v>14.703298162248922</v>
      </c>
      <c r="L634" s="9">
        <v>1.3779999999999999</v>
      </c>
      <c r="M634" s="208"/>
      <c r="N634" s="269">
        <f>INDEX(Table12[],MATCH(Table11[[#This Row],[Site ID]],Table12[[#Data],[Site ID]],0),MATCH(Table11[[#Headers],[Area]],Table12[#Headers],0))</f>
        <v>1</v>
      </c>
      <c r="O634" s="209"/>
    </row>
    <row r="635" spans="1:15">
      <c r="B635" s="112" t="s">
        <v>23</v>
      </c>
      <c r="C635" s="141" t="s">
        <v>24</v>
      </c>
      <c r="D635" s="208" t="str">
        <f>Table11[[#This Row],[Site ID]]&amp;"-"&amp;Table11[[#This Row],[Site Name]]</f>
        <v>HSB2A-High Street Botley 2 (A)</v>
      </c>
      <c r="E635" s="93" t="s">
        <v>1495</v>
      </c>
      <c r="F635" s="226" t="s">
        <v>1340</v>
      </c>
      <c r="G635" s="109">
        <v>45266</v>
      </c>
      <c r="H635" s="109">
        <v>45294</v>
      </c>
      <c r="I635" s="9">
        <v>673.03333333320916</v>
      </c>
      <c r="J635" s="9">
        <v>23.325767421132529</v>
      </c>
      <c r="K635" s="9">
        <v>12.174200115413637</v>
      </c>
      <c r="L635" s="9">
        <v>1.141</v>
      </c>
      <c r="M635" s="208"/>
      <c r="N635" s="269">
        <f>INDEX(Table12[],MATCH(Table11[[#This Row],[Site ID]],Table12[[#Data],[Site ID]],0),MATCH(Table11[[#Headers],[Area]],Table12[#Headers],0))</f>
        <v>1</v>
      </c>
      <c r="O635" s="209"/>
    </row>
    <row r="636" spans="1:15">
      <c r="B636" s="112" t="s">
        <v>27</v>
      </c>
      <c r="C636" s="141" t="s">
        <v>28</v>
      </c>
      <c r="D636" s="208" t="str">
        <f>Table11[[#This Row],[Site ID]]&amp;"-"&amp;Table11[[#This Row],[Site Name]]</f>
        <v>KCA-Kings Copse Avenue</v>
      </c>
      <c r="E636" s="93" t="s">
        <v>1496</v>
      </c>
      <c r="F636" s="226" t="s">
        <v>1340</v>
      </c>
      <c r="G636" s="109">
        <v>45266</v>
      </c>
      <c r="H636" s="109">
        <v>45294</v>
      </c>
      <c r="I636" s="9">
        <v>673.05000000010477</v>
      </c>
      <c r="J636" s="9">
        <v>24.081571948588479</v>
      </c>
      <c r="K636" s="9">
        <v>12.568670119305052</v>
      </c>
      <c r="L636" s="9">
        <v>1.1779999999999999</v>
      </c>
      <c r="M636" s="208"/>
      <c r="N636" s="269">
        <f>INDEX(Table12[],MATCH(Table11[[#This Row],[Site ID]],Table12[[#Data],[Site ID]],0),MATCH(Table11[[#Headers],[Area]],Table12[#Headers],0))</f>
        <v>1</v>
      </c>
      <c r="O636" s="209"/>
    </row>
    <row r="637" spans="1:15">
      <c r="B637" s="112" t="s">
        <v>31</v>
      </c>
      <c r="C637" s="141" t="s">
        <v>32</v>
      </c>
      <c r="D637" s="208" t="str">
        <f>Table11[[#This Row],[Site ID]]&amp;"-"&amp;Table11[[#This Row],[Site Name]]</f>
        <v>GR-Grange Road</v>
      </c>
      <c r="E637" s="93" t="s">
        <v>1497</v>
      </c>
      <c r="F637" s="226" t="s">
        <v>1340</v>
      </c>
      <c r="G637" s="109">
        <v>45266</v>
      </c>
      <c r="H637" s="109">
        <v>45294</v>
      </c>
      <c r="I637" s="9">
        <v>673.03333333338378</v>
      </c>
      <c r="J637" s="9">
        <v>27.250874647117961</v>
      </c>
      <c r="K637" s="9">
        <v>14.222794701001023</v>
      </c>
      <c r="L637" s="9">
        <v>1.333</v>
      </c>
      <c r="M637" s="208"/>
      <c r="N637" s="269">
        <f>INDEX(Table12[],MATCH(Table11[[#This Row],[Site ID]],Table12[[#Data],[Site ID]],0),MATCH(Table11[[#Headers],[Area]],Table12[#Headers],0))</f>
        <v>1</v>
      </c>
      <c r="O637" s="209"/>
    </row>
    <row r="638" spans="1:15">
      <c r="B638" s="112" t="s">
        <v>39</v>
      </c>
      <c r="C638" s="141" t="s">
        <v>40</v>
      </c>
      <c r="D638" s="208" t="str">
        <f>Table11[[#This Row],[Site ID]]&amp;"-"&amp;Table11[[#This Row],[Site Name]]</f>
        <v>WSRB-Winchester Street Railway Bridge</v>
      </c>
      <c r="E638" s="93" t="s">
        <v>1498</v>
      </c>
      <c r="F638" s="226" t="s">
        <v>1340</v>
      </c>
      <c r="G638" s="109">
        <v>45266</v>
      </c>
      <c r="H638" s="109">
        <v>45294</v>
      </c>
      <c r="I638" s="9">
        <v>673.01666666666279</v>
      </c>
      <c r="J638" s="9">
        <v>14.555966419851003</v>
      </c>
      <c r="K638" s="9">
        <v>7.5970597180850747</v>
      </c>
      <c r="L638" s="9">
        <v>0.71199999999999997</v>
      </c>
      <c r="M638" s="208"/>
      <c r="N638" s="269">
        <f>INDEX(Table12[],MATCH(Table11[[#This Row],[Site ID]],Table12[[#Data],[Site ID]],0),MATCH(Table11[[#Headers],[Area]],Table12[#Headers],0))</f>
        <v>1</v>
      </c>
      <c r="O638" s="209"/>
    </row>
    <row r="639" spans="1:15">
      <c r="B639" s="112" t="s">
        <v>43</v>
      </c>
      <c r="C639" s="141" t="s">
        <v>44</v>
      </c>
      <c r="D639" s="208" t="str">
        <f>Table11[[#This Row],[Site ID]]&amp;"-"&amp;Table11[[#This Row],[Site Name]]</f>
        <v>UNC-Upper Northam Close</v>
      </c>
      <c r="E639" s="93" t="s">
        <v>1499</v>
      </c>
      <c r="F639" s="226" t="s">
        <v>1340</v>
      </c>
      <c r="G639" s="109">
        <v>45266</v>
      </c>
      <c r="H639" s="109">
        <v>45294</v>
      </c>
      <c r="I639" s="9">
        <v>673.03333333338378</v>
      </c>
      <c r="J639" s="9">
        <v>23.816405824375412</v>
      </c>
      <c r="K639" s="9">
        <v>12.430274438609297</v>
      </c>
      <c r="L639" s="9">
        <v>1.165</v>
      </c>
      <c r="M639" s="208"/>
      <c r="N639" s="269">
        <f>INDEX(Table12[],MATCH(Table11[[#This Row],[Site ID]],Table12[[#Data],[Site ID]],0),MATCH(Table11[[#Headers],[Area]],Table12[#Headers],0))</f>
        <v>1</v>
      </c>
      <c r="O639" s="209"/>
    </row>
    <row r="640" spans="1:15">
      <c r="B640" s="112" t="s">
        <v>47</v>
      </c>
      <c r="C640" s="141" t="s">
        <v>34</v>
      </c>
      <c r="D640" s="208" t="str">
        <f>Table11[[#This Row],[Site ID]]&amp;"-"&amp;Table11[[#This Row],[Site Name]]</f>
        <v>BDG-Bridge Road</v>
      </c>
      <c r="E640" s="93" t="s">
        <v>1500</v>
      </c>
      <c r="F640" s="226" t="s">
        <v>1340</v>
      </c>
      <c r="G640" s="109">
        <v>45266</v>
      </c>
      <c r="H640" s="109">
        <v>45294</v>
      </c>
      <c r="I640" s="9">
        <v>672.91666666668607</v>
      </c>
      <c r="J640" s="9">
        <v>19.506257832816775</v>
      </c>
      <c r="K640" s="9">
        <v>10.180719119424205</v>
      </c>
      <c r="L640" s="9">
        <v>0.95399999999999996</v>
      </c>
      <c r="M640" s="208"/>
      <c r="N640" s="269">
        <f>INDEX(Table12[],MATCH(Table11[[#This Row],[Site ID]],Table12[[#Data],[Site ID]],0),MATCH(Table11[[#Headers],[Area]],Table12[#Headers],0))</f>
        <v>2</v>
      </c>
      <c r="O640" s="209"/>
    </row>
    <row r="641" spans="2:15">
      <c r="B641" s="112" t="s">
        <v>50</v>
      </c>
      <c r="C641" s="141" t="s">
        <v>38</v>
      </c>
      <c r="D641" s="208" t="str">
        <f>Table11[[#This Row],[Site ID]]&amp;"-"&amp;Table11[[#This Row],[Site Name]]</f>
        <v>BDG2-Bridge Road 2</v>
      </c>
      <c r="E641" s="93" t="s">
        <v>1501</v>
      </c>
      <c r="F641" s="226" t="s">
        <v>1340</v>
      </c>
      <c r="G641" s="109">
        <v>45266</v>
      </c>
      <c r="H641" s="109">
        <v>45294</v>
      </c>
      <c r="I641" s="9">
        <v>672.93333333340706</v>
      </c>
      <c r="J641" s="9">
        <v>31.589540816323069</v>
      </c>
      <c r="K641" s="9">
        <v>16.487234246515172</v>
      </c>
      <c r="L641" s="9">
        <v>1.5449999999999999</v>
      </c>
      <c r="M641" s="208"/>
      <c r="N641" s="269">
        <f>INDEX(Table12[],MATCH(Table11[[#This Row],[Site ID]],Table12[[#Data],[Site ID]],0),MATCH(Table11[[#Headers],[Area]],Table12[#Headers],0))</f>
        <v>2</v>
      </c>
      <c r="O641" s="209"/>
    </row>
    <row r="642" spans="2:15">
      <c r="B642" s="208" t="s">
        <v>53</v>
      </c>
      <c r="C642" s="141" t="s">
        <v>54</v>
      </c>
      <c r="D642" s="208" t="str">
        <f>Table11[[#This Row],[Site ID]]&amp;"-"&amp;Table11[[#This Row],[Site Name]]</f>
        <v>OH2-Oakhill 2 (Bridge)</v>
      </c>
      <c r="E642" s="93" t="s">
        <v>1502</v>
      </c>
      <c r="F642" s="226" t="s">
        <v>1340</v>
      </c>
      <c r="G642" s="109">
        <v>45266</v>
      </c>
      <c r="H642" s="109">
        <v>45294</v>
      </c>
      <c r="I642" s="9">
        <v>672.95000000012806</v>
      </c>
      <c r="J642" s="9">
        <v>41.116500482940388</v>
      </c>
      <c r="K642" s="9">
        <v>21.459551400282042</v>
      </c>
      <c r="L642" s="9">
        <v>2.0110000000000001</v>
      </c>
      <c r="M642" s="208"/>
      <c r="N642" s="269">
        <f>INDEX(Table12[],MATCH(Table11[[#This Row],[Site ID]],Table12[[#Data],[Site ID]],0),MATCH(Table11[[#Headers],[Area]],Table12[#Headers],0))</f>
        <v>2</v>
      </c>
      <c r="O642" s="209"/>
    </row>
    <row r="643" spans="2:15">
      <c r="B643" s="113" t="s">
        <v>57</v>
      </c>
      <c r="C643" s="141" t="s">
        <v>58</v>
      </c>
      <c r="D643" s="208" t="str">
        <f>Table11[[#This Row],[Site ID]]&amp;"-"&amp;Table11[[#This Row],[Site Name]]</f>
        <v>OH-Oakhill (Prov)</v>
      </c>
      <c r="E643" s="93" t="s">
        <v>1503</v>
      </c>
      <c r="F643" s="226" t="s">
        <v>1340</v>
      </c>
      <c r="G643" s="109">
        <v>45266</v>
      </c>
      <c r="H643" s="109">
        <v>45294</v>
      </c>
      <c r="I643" s="9">
        <v>672.84999999997672</v>
      </c>
      <c r="J643" s="9">
        <v>25.949574199302376</v>
      </c>
      <c r="K643" s="9">
        <v>13.543619101932347</v>
      </c>
      <c r="L643" s="9">
        <v>1.2689999999999999</v>
      </c>
      <c r="M643" s="208"/>
      <c r="N643" s="269">
        <f>INDEX(Table12[],MATCH(Table11[[#This Row],[Site ID]],Table12[[#Data],[Site ID]],0),MATCH(Table11[[#Headers],[Area]],Table12[#Headers],0))</f>
        <v>2</v>
      </c>
      <c r="O643" s="209"/>
    </row>
    <row r="644" spans="2:15">
      <c r="B644" s="112" t="s">
        <v>61</v>
      </c>
      <c r="C644" s="141" t="s">
        <v>62</v>
      </c>
      <c r="D644" s="208" t="str">
        <f>Table11[[#This Row],[Site ID]]&amp;"-"&amp;Table11[[#This Row],[Site Name]]</f>
        <v>PH2-Providence Hill 2</v>
      </c>
      <c r="E644" s="93" t="s">
        <v>1504</v>
      </c>
      <c r="F644" s="226" t="s">
        <v>1340</v>
      </c>
      <c r="G644" s="109">
        <v>45266</v>
      </c>
      <c r="H644" s="109">
        <v>45294</v>
      </c>
      <c r="I644" s="9">
        <v>672.84999999997672</v>
      </c>
      <c r="J644" s="9">
        <v>35.846811324962225</v>
      </c>
      <c r="K644" s="9">
        <v>18.70919171448968</v>
      </c>
      <c r="L644" s="9">
        <v>1.7529999999999999</v>
      </c>
      <c r="M644" s="208"/>
      <c r="N644" s="269">
        <f>INDEX(Table12[],MATCH(Table11[[#This Row],[Site ID]],Table12[[#Data],[Site ID]],0),MATCH(Table11[[#Headers],[Area]],Table12[#Headers],0))</f>
        <v>2</v>
      </c>
      <c r="O644" s="209"/>
    </row>
    <row r="645" spans="2:15">
      <c r="B645" s="112" t="s">
        <v>65</v>
      </c>
      <c r="C645" s="141" t="s">
        <v>66</v>
      </c>
      <c r="D645" s="208" t="str">
        <f>Table11[[#This Row],[Site ID]]&amp;"-"&amp;Table11[[#This Row],[Site Name]]</f>
        <v>PH1-Providence Hill 1</v>
      </c>
      <c r="E645" s="93" t="s">
        <v>1505</v>
      </c>
      <c r="F645" s="226" t="s">
        <v>1340</v>
      </c>
      <c r="G645" s="109">
        <v>45266</v>
      </c>
      <c r="H645" s="109">
        <v>45294</v>
      </c>
      <c r="I645" s="9">
        <v>672.78333333344199</v>
      </c>
      <c r="J645" s="9">
        <v>20.082747789032354</v>
      </c>
      <c r="K645" s="9">
        <v>10.481601142501228</v>
      </c>
      <c r="L645" s="9">
        <v>0.98199999999999998</v>
      </c>
      <c r="M645" s="208"/>
      <c r="N645" s="269">
        <f>INDEX(Table12[],MATCH(Table11[[#This Row],[Site ID]],Table12[[#Data],[Site ID]],0),MATCH(Table11[[#Headers],[Area]],Table12[#Headers],0))</f>
        <v>2</v>
      </c>
      <c r="O645" s="209"/>
    </row>
    <row r="646" spans="2:15">
      <c r="B646" s="112" t="s">
        <v>69</v>
      </c>
      <c r="C646" s="141" t="s">
        <v>70</v>
      </c>
      <c r="D646" s="208" t="str">
        <f>Table11[[#This Row],[Site ID]]&amp;"-"&amp;Table11[[#This Row],[Site Name]]</f>
        <v>PH3-Providence Hill 3</v>
      </c>
      <c r="E646" s="93" t="s">
        <v>1506</v>
      </c>
      <c r="F646" s="226" t="s">
        <v>1340</v>
      </c>
      <c r="G646" s="109">
        <v>45266</v>
      </c>
      <c r="H646" s="109">
        <v>45294</v>
      </c>
      <c r="I646" s="9">
        <v>672.78333333326736</v>
      </c>
      <c r="J646" s="9">
        <v>23.723001461592236</v>
      </c>
      <c r="K646" s="9">
        <v>12.381524771185928</v>
      </c>
      <c r="L646" s="9">
        <v>1.1599999999999999</v>
      </c>
      <c r="M646" s="208"/>
      <c r="N646" s="269">
        <f>INDEX(Table12[],MATCH(Table11[[#This Row],[Site ID]],Table12[[#Data],[Site ID]],0),MATCH(Table11[[#Headers],[Area]],Table12[#Headers],0))</f>
        <v>2</v>
      </c>
      <c r="O646" s="209"/>
    </row>
    <row r="647" spans="2:15">
      <c r="B647" s="112" t="s">
        <v>73</v>
      </c>
      <c r="C647" s="141" t="s">
        <v>74</v>
      </c>
      <c r="D647" s="208" t="str">
        <f>Table11[[#This Row],[Site ID]]&amp;"-"&amp;Table11[[#This Row],[Site Name]]</f>
        <v>HL2-Hamble Lane 2 (Tesco)</v>
      </c>
      <c r="E647" s="93" t="s">
        <v>1507</v>
      </c>
      <c r="F647" s="226" t="s">
        <v>1340</v>
      </c>
      <c r="G647" s="109">
        <v>45266</v>
      </c>
      <c r="H647" s="109">
        <v>45294</v>
      </c>
      <c r="I647" s="9">
        <v>672.78333333326736</v>
      </c>
      <c r="J647" s="9">
        <v>29.940063913595722</v>
      </c>
      <c r="K647" s="9">
        <v>15.626338159496724</v>
      </c>
      <c r="L647" s="9">
        <v>1.464</v>
      </c>
      <c r="M647" s="208"/>
      <c r="N647" s="269">
        <f>INDEX(Table12[],MATCH(Table11[[#This Row],[Site ID]],Table12[[#Data],[Site ID]],0),MATCH(Table11[[#Headers],[Area]],Table12[#Headers],0))</f>
        <v>2</v>
      </c>
      <c r="O647" s="209"/>
    </row>
    <row r="648" spans="2:15">
      <c r="B648" s="112" t="s">
        <v>77</v>
      </c>
      <c r="C648" s="141" t="s">
        <v>78</v>
      </c>
      <c r="D648" s="208" t="str">
        <f>Table11[[#This Row],[Site ID]]&amp;"-"&amp;Table11[[#This Row],[Site Name]]</f>
        <v>HL-Hamble Lane (Woodlands)</v>
      </c>
      <c r="E648" s="93" t="s">
        <v>1508</v>
      </c>
      <c r="F648" s="226" t="s">
        <v>1340</v>
      </c>
      <c r="G648" s="109">
        <v>45266</v>
      </c>
      <c r="H648" s="109">
        <v>45294</v>
      </c>
      <c r="I648" s="9">
        <v>672.79999999998836</v>
      </c>
      <c r="J648" s="9">
        <v>26.483211950059911</v>
      </c>
      <c r="K648" s="9">
        <v>13.822135673308932</v>
      </c>
      <c r="L648" s="9">
        <v>1.2949999999999999</v>
      </c>
      <c r="M648" s="208"/>
      <c r="N648" s="269">
        <f>INDEX(Table12[],MATCH(Table11[[#This Row],[Site ID]],Table12[[#Data],[Site ID]],0),MATCH(Table11[[#Headers],[Area]],Table12[#Headers],0))</f>
        <v>2</v>
      </c>
      <c r="O648" s="209"/>
    </row>
    <row r="649" spans="2:15">
      <c r="B649" s="112" t="s">
        <v>81</v>
      </c>
      <c r="C649" s="141" t="s">
        <v>82</v>
      </c>
      <c r="D649" s="208" t="str">
        <f>Table11[[#This Row],[Site ID]]&amp;"-"&amp;Table11[[#This Row],[Site Name]]</f>
        <v>HCF-Hamble Corner Fruit Farm</v>
      </c>
      <c r="E649" s="93">
        <v>2356357</v>
      </c>
      <c r="F649" s="226" t="s">
        <v>1340</v>
      </c>
      <c r="G649" s="109">
        <v>45266</v>
      </c>
      <c r="H649" s="109">
        <v>45294</v>
      </c>
      <c r="I649" s="9">
        <v>672.79999999998836</v>
      </c>
      <c r="J649" s="249">
        <v>21.309271700357087</v>
      </c>
      <c r="K649" s="9">
        <v>11.121749321689503</v>
      </c>
      <c r="L649" s="9">
        <v>1.042</v>
      </c>
      <c r="M649" s="209" t="s">
        <v>1440</v>
      </c>
      <c r="N649" s="270">
        <f>INDEX(Table12[],MATCH(Table11[[#This Row],[Site ID]],Table12[[#Data],[Site ID]],0),MATCH(Table11[[#Headers],[Area]],Table12[#Headers],0))</f>
        <v>2</v>
      </c>
      <c r="O649" s="209"/>
    </row>
    <row r="650" spans="2:15">
      <c r="B650" s="112" t="s">
        <v>85</v>
      </c>
      <c r="C650" s="141" t="s">
        <v>86</v>
      </c>
      <c r="D650" s="208" t="str">
        <f>Table11[[#This Row],[Site ID]]&amp;"-"&amp;Table11[[#This Row],[Site Name]]</f>
        <v>HL4-Hamble Lane 4</v>
      </c>
      <c r="E650" s="93" t="s">
        <v>1509</v>
      </c>
      <c r="F650" s="226" t="s">
        <v>1340</v>
      </c>
      <c r="G650" s="109">
        <v>45266</v>
      </c>
      <c r="H650" s="109">
        <v>45294</v>
      </c>
      <c r="I650" s="9">
        <v>672.79999999998836</v>
      </c>
      <c r="J650" s="9"/>
      <c r="K650" s="9">
        <v>21.560396957593856</v>
      </c>
      <c r="L650" s="9">
        <v>2.02</v>
      </c>
      <c r="M650" s="208" t="s">
        <v>1510</v>
      </c>
      <c r="N650" s="269">
        <f>INDEX(Table12[],MATCH(Table11[[#This Row],[Site ID]],Table12[[#Data],[Site ID]],0),MATCH(Table11[[#Headers],[Area]],Table12[#Headers],0))</f>
        <v>2</v>
      </c>
      <c r="O650" s="209" t="s">
        <v>1335</v>
      </c>
    </row>
    <row r="651" spans="2:15">
      <c r="B651" s="112" t="s">
        <v>89</v>
      </c>
      <c r="C651" s="141" t="s">
        <v>90</v>
      </c>
      <c r="D651" s="208" t="str">
        <f>Table11[[#This Row],[Site ID]]&amp;"-"&amp;Table11[[#This Row],[Site Name]]</f>
        <v>HPS-Hamble Primary School</v>
      </c>
      <c r="E651" s="93" t="s">
        <v>1511</v>
      </c>
      <c r="F651" s="226" t="s">
        <v>1340</v>
      </c>
      <c r="G651" s="109">
        <v>45266</v>
      </c>
      <c r="H651" s="109">
        <v>45294</v>
      </c>
      <c r="I651" s="9">
        <v>672.78333333344199</v>
      </c>
      <c r="J651" s="9">
        <v>18.814794262637239</v>
      </c>
      <c r="K651" s="9">
        <v>9.8198299909380165</v>
      </c>
      <c r="L651" s="9">
        <v>0.92</v>
      </c>
      <c r="M651" s="208"/>
      <c r="N651" s="269">
        <f>INDEX(Table12[],MATCH(Table11[[#This Row],[Site ID]],Table12[[#Data],[Site ID]],0),MATCH(Table11[[#Headers],[Area]],Table12[#Headers],0))</f>
        <v>2</v>
      </c>
      <c r="O651" s="209"/>
    </row>
    <row r="652" spans="2:15">
      <c r="B652" s="112" t="s">
        <v>88</v>
      </c>
      <c r="C652" s="141" t="s">
        <v>93</v>
      </c>
      <c r="D652" s="208" t="str">
        <f>Table11[[#This Row],[Site ID]]&amp;"-"&amp;Table11[[#This Row],[Site Name]]</f>
        <v>HPO-Hound Parish Office</v>
      </c>
      <c r="E652" s="93" t="s">
        <v>1512</v>
      </c>
      <c r="F652" s="226" t="s">
        <v>1340</v>
      </c>
      <c r="G652" s="109">
        <v>45266</v>
      </c>
      <c r="H652" s="109">
        <v>45294</v>
      </c>
      <c r="I652" s="9">
        <v>672.81666666653473</v>
      </c>
      <c r="J652" s="9">
        <v>14.458044043699731</v>
      </c>
      <c r="K652" s="9">
        <v>7.5459520061063321</v>
      </c>
      <c r="L652" s="9">
        <v>0.70699999999999996</v>
      </c>
      <c r="M652" s="208"/>
      <c r="N652" s="269">
        <f>INDEX(Table12[],MATCH(Table11[[#This Row],[Site ID]],Table12[[#Data],[Site ID]],0),MATCH(Table11[[#Headers],[Area]],Table12[#Headers],0))</f>
        <v>2</v>
      </c>
      <c r="O652" s="209"/>
    </row>
    <row r="653" spans="2:15">
      <c r="B653" s="112" t="s">
        <v>92</v>
      </c>
      <c r="C653" s="141" t="s">
        <v>97</v>
      </c>
      <c r="D653" s="208" t="str">
        <f>Table11[[#This Row],[Site ID]]&amp;"-"&amp;Table11[[#This Row],[Site Name]]</f>
        <v>SWA-Swaythling road</v>
      </c>
      <c r="E653" s="93" t="s">
        <v>1513</v>
      </c>
      <c r="F653" s="226" t="s">
        <v>1340</v>
      </c>
      <c r="G653" s="109">
        <v>45266</v>
      </c>
      <c r="H653" s="109">
        <v>45294</v>
      </c>
      <c r="I653" s="9">
        <v>672.84999999997672</v>
      </c>
      <c r="J653" s="9">
        <v>26.542590473360509</v>
      </c>
      <c r="K653" s="9">
        <v>13.853126551858304</v>
      </c>
      <c r="L653" s="9">
        <v>1.298</v>
      </c>
      <c r="M653" s="208"/>
      <c r="N653" s="269">
        <f>INDEX(Table12[],MATCH(Table11[[#This Row],[Site ID]],Table12[[#Data],[Site ID]],0),MATCH(Table11[[#Headers],[Area]],Table12[#Headers],0))</f>
        <v>3</v>
      </c>
      <c r="O653" s="209"/>
    </row>
    <row r="654" spans="2:15">
      <c r="B654" s="112" t="s">
        <v>96</v>
      </c>
      <c r="C654" s="141" t="s">
        <v>26</v>
      </c>
      <c r="D654" s="208" t="str">
        <f>Table11[[#This Row],[Site ID]]&amp;"-"&amp;Table11[[#This Row],[Site Name]]</f>
        <v>AL-Allington Lane</v>
      </c>
      <c r="E654" s="93" t="s">
        <v>1514</v>
      </c>
      <c r="F654" s="226" t="s">
        <v>1340</v>
      </c>
      <c r="G654" s="109">
        <v>45266</v>
      </c>
      <c r="H654" s="109">
        <v>45294</v>
      </c>
      <c r="I654" s="9">
        <v>672.79999999998836</v>
      </c>
      <c r="J654" s="9">
        <v>23.252055588585421</v>
      </c>
      <c r="K654" s="9">
        <v>12.135728386526837</v>
      </c>
      <c r="L654" s="9">
        <v>1.137</v>
      </c>
      <c r="M654" s="208"/>
      <c r="N654" s="269">
        <f>INDEX(Table12[],MATCH(Table11[[#This Row],[Site ID]],Table12[[#Data],[Site ID]],0),MATCH(Table11[[#Headers],[Area]],Table12[#Headers],0))</f>
        <v>3</v>
      </c>
      <c r="O654" s="209"/>
    </row>
    <row r="655" spans="2:15">
      <c r="B655" s="112" t="s">
        <v>99</v>
      </c>
      <c r="C655" s="141" t="s">
        <v>102</v>
      </c>
      <c r="D655" s="208" t="str">
        <f>Table11[[#This Row],[Site ID]]&amp;"-"&amp;Table11[[#This Row],[Site Name]]</f>
        <v>JW-Jukes Walk</v>
      </c>
      <c r="E655" s="93" t="s">
        <v>1515</v>
      </c>
      <c r="F655" s="226" t="s">
        <v>1340</v>
      </c>
      <c r="G655" s="109">
        <v>45266</v>
      </c>
      <c r="H655" s="109">
        <v>45294</v>
      </c>
      <c r="I655" s="9">
        <v>672.81666666653473</v>
      </c>
      <c r="J655" s="9">
        <v>16.114481904434779</v>
      </c>
      <c r="K655" s="9">
        <v>8.4104811609784864</v>
      </c>
      <c r="L655" s="9">
        <v>0.78800000000000003</v>
      </c>
      <c r="M655" s="208"/>
      <c r="N655" s="269">
        <f>INDEX(Table12[],MATCH(Table11[[#This Row],[Site ID]],Table12[[#Data],[Site ID]],0),MATCH(Table11[[#Headers],[Area]],Table12[#Headers],0))</f>
        <v>3</v>
      </c>
      <c r="O655" s="208"/>
    </row>
    <row r="656" spans="2:15">
      <c r="B656" s="112" t="s">
        <v>101</v>
      </c>
      <c r="C656" s="141" t="s">
        <v>46</v>
      </c>
      <c r="D656" s="208" t="str">
        <f>Table11[[#This Row],[Site ID]]&amp;"-"&amp;Table11[[#This Row],[Site Name]]</f>
        <v>BOT-Botley Road</v>
      </c>
      <c r="E656" s="93" t="s">
        <v>1516</v>
      </c>
      <c r="F656" s="226" t="s">
        <v>1340</v>
      </c>
      <c r="G656" s="109">
        <v>45266</v>
      </c>
      <c r="H656" s="109">
        <v>45294</v>
      </c>
      <c r="I656" s="9">
        <v>672.76666666672099</v>
      </c>
      <c r="J656" s="9">
        <v>28.141085071592631</v>
      </c>
      <c r="K656" s="9">
        <v>14.687413920455445</v>
      </c>
      <c r="L656" s="9">
        <v>1.3759999999999999</v>
      </c>
      <c r="M656" s="208"/>
      <c r="N656" s="269">
        <f>INDEX(Table12[],MATCH(Table11[[#This Row],[Site ID]],Table12[[#Data],[Site ID]],0),MATCH(Table11[[#Headers],[Area]],Table12[#Headers],0))</f>
        <v>4</v>
      </c>
      <c r="O656" s="209"/>
    </row>
    <row r="657" spans="2:15">
      <c r="B657" s="113" t="s">
        <v>104</v>
      </c>
      <c r="C657" s="141" t="s">
        <v>107</v>
      </c>
      <c r="D657" s="208" t="str">
        <f>Table11[[#This Row],[Site ID]]&amp;"-"&amp;Table11[[#This Row],[Site Name]]</f>
        <v>WYV-Wyvern School</v>
      </c>
      <c r="E657" s="93" t="s">
        <v>1517</v>
      </c>
      <c r="F657" s="226" t="s">
        <v>1340</v>
      </c>
      <c r="G657" s="109">
        <v>45266</v>
      </c>
      <c r="H657" s="109">
        <v>45294</v>
      </c>
      <c r="I657" s="9">
        <v>672.78333333326736</v>
      </c>
      <c r="J657" s="9">
        <v>22.250539301907207</v>
      </c>
      <c r="K657" s="9">
        <v>11.613016337112322</v>
      </c>
      <c r="L657" s="9">
        <v>1.0880000000000001</v>
      </c>
      <c r="M657" s="208"/>
      <c r="N657" s="269">
        <f>INDEX(Table12[],MATCH(Table11[[#This Row],[Site ID]],Table12[[#Data],[Site ID]],0),MATCH(Table11[[#Headers],[Area]],Table12[#Headers],0))</f>
        <v>4</v>
      </c>
      <c r="O657" s="208"/>
    </row>
    <row r="658" spans="2:15">
      <c r="B658" s="112" t="s">
        <v>106</v>
      </c>
      <c r="C658" s="141" t="s">
        <v>84</v>
      </c>
      <c r="D658" s="208" t="str">
        <f>Table11[[#This Row],[Site ID]]&amp;"-"&amp;Table11[[#This Row],[Site Name]]</f>
        <v>FORSL-Fair Oak Road/Sandy Lane</v>
      </c>
      <c r="E658" s="93" t="s">
        <v>1518</v>
      </c>
      <c r="F658" s="226" t="s">
        <v>1340</v>
      </c>
      <c r="G658" s="109">
        <v>45266</v>
      </c>
      <c r="H658" s="109">
        <v>45294</v>
      </c>
      <c r="I658" s="9">
        <v>672.75</v>
      </c>
      <c r="J658" s="9">
        <v>28.878049795615013</v>
      </c>
      <c r="K658" s="9">
        <v>15.07205104155272</v>
      </c>
      <c r="L658" s="9">
        <v>1.4119999999999999</v>
      </c>
      <c r="M658" s="208"/>
      <c r="N658" s="269">
        <f>INDEX(Table12[],MATCH(Table11[[#This Row],[Site ID]],Table12[[#Data],[Site ID]],0),MATCH(Table11[[#Headers],[Area]],Table12[#Headers],0))</f>
        <v>4</v>
      </c>
      <c r="O658" s="209"/>
    </row>
    <row r="659" spans="2:15">
      <c r="B659" s="112" t="s">
        <v>109</v>
      </c>
      <c r="C659" s="141" t="s">
        <v>80</v>
      </c>
      <c r="D659" s="208" t="str">
        <f>Table11[[#This Row],[Site ID]]&amp;"-"&amp;Table11[[#This Row],[Site Name]]</f>
        <v>FOR-Fair Oak Road</v>
      </c>
      <c r="E659" s="93" t="s">
        <v>1519</v>
      </c>
      <c r="F659" s="226" t="s">
        <v>1340</v>
      </c>
      <c r="G659" s="109">
        <v>45266</v>
      </c>
      <c r="H659" s="109">
        <v>45294</v>
      </c>
      <c r="I659" s="9">
        <v>672.78333333326736</v>
      </c>
      <c r="J659" s="9">
        <v>19.407869299181925</v>
      </c>
      <c r="K659" s="9">
        <v>10.129368110220211</v>
      </c>
      <c r="L659" s="9">
        <v>0.94899999999999995</v>
      </c>
      <c r="M659" s="208"/>
      <c r="N659" s="269">
        <f>INDEX(Table12[],MATCH(Table11[[#This Row],[Site ID]],Table12[[#Data],[Site ID]],0),MATCH(Table11[[#Headers],[Area]],Table12[#Headers],0))</f>
        <v>4</v>
      </c>
      <c r="O659" s="208"/>
    </row>
    <row r="660" spans="2:15">
      <c r="B660" s="112" t="s">
        <v>111</v>
      </c>
      <c r="C660" s="141" t="s">
        <v>49</v>
      </c>
      <c r="D660" s="208" t="str">
        <f>Table11[[#This Row],[Site ID]]&amp;"-"&amp;Table11[[#This Row],[Site Name]]</f>
        <v>BR-Bishopstoke Road</v>
      </c>
      <c r="E660" s="93" t="s">
        <v>1520</v>
      </c>
      <c r="F660" s="226" t="s">
        <v>1340</v>
      </c>
      <c r="G660" s="109">
        <v>45266</v>
      </c>
      <c r="H660" s="109">
        <v>45294</v>
      </c>
      <c r="I660" s="9">
        <v>670.98333333333721</v>
      </c>
      <c r="J660" s="9">
        <v>30.840611043493201</v>
      </c>
      <c r="K660" s="9">
        <v>16.096352319150942</v>
      </c>
      <c r="L660" s="9">
        <v>1.504</v>
      </c>
      <c r="M660" s="208"/>
      <c r="N660" s="269">
        <f>INDEX(Table12[],MATCH(Table11[[#This Row],[Site ID]],Table12[[#Data],[Site ID]],0),MATCH(Table11[[#Headers],[Area]],Table12[#Headers],0))</f>
        <v>5</v>
      </c>
      <c r="O660" s="209"/>
    </row>
    <row r="661" spans="2:15">
      <c r="B661" s="112" t="s">
        <v>113</v>
      </c>
      <c r="C661" s="141" t="s">
        <v>52</v>
      </c>
      <c r="D661" s="208" t="str">
        <f>Table11[[#This Row],[Site ID]]&amp;"-"&amp;Table11[[#This Row],[Site Name]]</f>
        <v>BR2-Bishopstoke Road 2</v>
      </c>
      <c r="E661" s="93" t="s">
        <v>1521</v>
      </c>
      <c r="F661" s="226" t="s">
        <v>1340</v>
      </c>
      <c r="G661" s="109">
        <v>45266</v>
      </c>
      <c r="H661" s="109">
        <v>45294</v>
      </c>
      <c r="I661" s="9">
        <v>670.99999999988358</v>
      </c>
      <c r="J661" s="9">
        <v>28.338208643820114</v>
      </c>
      <c r="K661" s="9">
        <v>14.790296786962482</v>
      </c>
      <c r="L661" s="9">
        <v>1.3819999999999999</v>
      </c>
      <c r="M661" s="208"/>
      <c r="N661" s="269">
        <f>INDEX(Table12[],MATCH(Table11[[#This Row],[Site ID]],Table12[[#Data],[Site ID]],0),MATCH(Table11[[#Headers],[Area]],Table12[#Headers],0))</f>
        <v>5</v>
      </c>
      <c r="O661" s="208"/>
    </row>
    <row r="662" spans="2:15">
      <c r="B662" s="112" t="s">
        <v>115</v>
      </c>
      <c r="C662" s="141" t="s">
        <v>118</v>
      </c>
      <c r="D662" s="208" t="str">
        <f>Table11[[#This Row],[Site ID]]&amp;"-"&amp;Table11[[#This Row],[Site Name]]</f>
        <v>TWY-Twyford Road</v>
      </c>
      <c r="E662" s="93" t="s">
        <v>1522</v>
      </c>
      <c r="F662" s="226" t="s">
        <v>1340</v>
      </c>
      <c r="G662" s="109">
        <v>45266</v>
      </c>
      <c r="H662" s="109">
        <v>45294</v>
      </c>
      <c r="I662" s="9">
        <v>671.00000000005821</v>
      </c>
      <c r="J662" s="9">
        <v>22.699274217583724</v>
      </c>
      <c r="K662" s="9">
        <v>11.847220364083364</v>
      </c>
      <c r="L662" s="9">
        <v>1.107</v>
      </c>
      <c r="M662" s="208"/>
      <c r="N662" s="269">
        <f>INDEX(Table12[],MATCH(Table11[[#This Row],[Site ID]],Table12[[#Data],[Site ID]],0),MATCH(Table11[[#Headers],[Area]],Table12[#Headers],0))</f>
        <v>5</v>
      </c>
      <c r="O662" s="209"/>
    </row>
    <row r="663" spans="2:15">
      <c r="B663" s="112" t="s">
        <v>117</v>
      </c>
      <c r="C663" s="141" t="s">
        <v>122</v>
      </c>
      <c r="D663" s="208" t="str">
        <f>Table11[[#This Row],[Site ID]]&amp;"-"&amp;Table11[[#This Row],[Site Name]]</f>
        <v>MS-Mill Street</v>
      </c>
      <c r="E663" s="93" t="s">
        <v>1523</v>
      </c>
      <c r="F663" s="226" t="s">
        <v>1340</v>
      </c>
      <c r="G663" s="109">
        <v>45266</v>
      </c>
      <c r="H663" s="109">
        <v>45294</v>
      </c>
      <c r="I663" s="9">
        <v>670.99999999988358</v>
      </c>
      <c r="J663" s="9">
        <v>23.683524590168044</v>
      </c>
      <c r="K663" s="9">
        <v>12.360920976079356</v>
      </c>
      <c r="L663" s="9">
        <v>1.155</v>
      </c>
      <c r="M663" s="208"/>
      <c r="N663" s="269">
        <f>INDEX(Table12[],MATCH(Table11[[#This Row],[Site ID]],Table12[[#Data],[Site ID]],0),MATCH(Table11[[#Headers],[Area]],Table12[#Headers],0))</f>
        <v>5</v>
      </c>
      <c r="O663" s="208"/>
    </row>
    <row r="664" spans="2:15">
      <c r="B664" s="112" t="s">
        <v>121</v>
      </c>
      <c r="C664" s="141" t="s">
        <v>72</v>
      </c>
      <c r="D664" s="208" t="str">
        <f>Table11[[#This Row],[Site ID]]&amp;"-"&amp;Table11[[#This Row],[Site Name]]</f>
        <v>CR4-Campbell Road 4</v>
      </c>
      <c r="E664" s="93" t="s">
        <v>1524</v>
      </c>
      <c r="F664" s="226" t="s">
        <v>1340</v>
      </c>
      <c r="G664" s="109">
        <v>45266</v>
      </c>
      <c r="H664" s="109">
        <v>45294</v>
      </c>
      <c r="I664" s="9">
        <v>670.93333333334886</v>
      </c>
      <c r="J664" s="9">
        <v>37.118128974561941</v>
      </c>
      <c r="K664" s="9">
        <v>19.37271867148327</v>
      </c>
      <c r="L664" s="9">
        <v>1.81</v>
      </c>
      <c r="M664" s="208"/>
      <c r="N664" s="269">
        <f>INDEX(Table12[],MATCH(Table11[[#This Row],[Site ID]],Table12[[#Data],[Site ID]],0),MATCH(Table11[[#Headers],[Area]],Table12[#Headers],0))</f>
        <v>5</v>
      </c>
      <c r="O664" s="209"/>
    </row>
    <row r="665" spans="2:15">
      <c r="B665" s="112" t="s">
        <v>129</v>
      </c>
      <c r="C665" s="141" t="s">
        <v>68</v>
      </c>
      <c r="D665" s="208" t="str">
        <f>Table11[[#This Row],[Site ID]]&amp;"-"&amp;Table11[[#This Row],[Site Name]]</f>
        <v>CR3-Campbell Road 3</v>
      </c>
      <c r="E665" s="93" t="s">
        <v>1525</v>
      </c>
      <c r="F665" s="226" t="s">
        <v>1340</v>
      </c>
      <c r="G665" s="109">
        <v>45266</v>
      </c>
      <c r="H665" s="109">
        <v>45294</v>
      </c>
      <c r="I665" s="9">
        <v>670.98333333333721</v>
      </c>
      <c r="J665" s="9">
        <v>16.466097518567182</v>
      </c>
      <c r="K665" s="9">
        <v>8.593996617206253</v>
      </c>
      <c r="L665" s="9">
        <v>0.80300000000000005</v>
      </c>
      <c r="M665" s="208"/>
      <c r="N665" s="269">
        <f>INDEX(Table12[],MATCH(Table11[[#This Row],[Site ID]],Table12[[#Data],[Site ID]],0),MATCH(Table11[[#Headers],[Area]],Table12[#Headers],0))</f>
        <v>5</v>
      </c>
      <c r="O665" s="208"/>
    </row>
    <row r="666" spans="2:15">
      <c r="B666" s="112" t="s">
        <v>125</v>
      </c>
      <c r="C666" s="141" t="s">
        <v>64</v>
      </c>
      <c r="D666" s="208" t="str">
        <f>Table11[[#This Row],[Site ID]]&amp;"-"&amp;Table11[[#This Row],[Site Name]]</f>
        <v>CR-Campbell Road</v>
      </c>
      <c r="E666" s="93">
        <v>2356374</v>
      </c>
      <c r="F666" s="226" t="s">
        <v>1340</v>
      </c>
      <c r="G666" s="109">
        <v>45266</v>
      </c>
      <c r="H666" s="109">
        <v>45294</v>
      </c>
      <c r="I666" s="9">
        <v>670.98333333333721</v>
      </c>
      <c r="J666" s="9">
        <v>55.857596065475725</v>
      </c>
      <c r="K666" s="9">
        <v>29.153233854632425</v>
      </c>
      <c r="L666" s="9">
        <v>2.7240000000000002</v>
      </c>
      <c r="M666" s="208" t="s">
        <v>1526</v>
      </c>
      <c r="N666" s="269">
        <f>INDEX(Table12[],MATCH(Table11[[#This Row],[Site ID]],Table12[[#Data],[Site ID]],0),MATCH(Table11[[#Headers],[Area]],Table12[#Headers],0))</f>
        <v>5</v>
      </c>
      <c r="O666" s="209"/>
    </row>
    <row r="667" spans="2:15">
      <c r="B667" s="112" t="s">
        <v>128</v>
      </c>
      <c r="C667" s="141" t="s">
        <v>135</v>
      </c>
      <c r="D667" s="208" t="str">
        <f>Table11[[#This Row],[Site ID]]&amp;"-"&amp;Table11[[#This Row],[Site Name]]</f>
        <v>SRAN(A)-Southampton Road Analyser (A)</v>
      </c>
      <c r="E667" s="93" t="s">
        <v>1527</v>
      </c>
      <c r="F667" s="226" t="s">
        <v>1340</v>
      </c>
      <c r="G667" s="109">
        <v>45266</v>
      </c>
      <c r="H667" s="109">
        <v>45294</v>
      </c>
      <c r="I667" s="9">
        <v>670.98333333333721</v>
      </c>
      <c r="J667" s="9">
        <v>29.425715988971241</v>
      </c>
      <c r="K667" s="9">
        <v>15.357889347062235</v>
      </c>
      <c r="L667" s="9">
        <v>1.4350000000000001</v>
      </c>
      <c r="M667" s="208"/>
      <c r="N667" s="269">
        <f>INDEX(Table12[],MATCH(Table11[[#This Row],[Site ID]],Table12[[#Data],[Site ID]],0),MATCH(Table11[[#Headers],[Area]],Table12[#Headers],0))</f>
        <v>5</v>
      </c>
      <c r="O667" s="208"/>
    </row>
    <row r="668" spans="2:15">
      <c r="B668" s="112" t="s">
        <v>131</v>
      </c>
      <c r="C668" s="141" t="s">
        <v>138</v>
      </c>
      <c r="D668" s="208" t="str">
        <f>Table11[[#This Row],[Site ID]]&amp;"-"&amp;Table11[[#This Row],[Site Name]]</f>
        <v>SRAN(B)-Southampton Road Analyser (B)</v>
      </c>
      <c r="E668" s="93" t="s">
        <v>1528</v>
      </c>
      <c r="F668" s="226" t="s">
        <v>1340</v>
      </c>
      <c r="G668" s="109">
        <v>45266</v>
      </c>
      <c r="H668" s="109">
        <v>45294</v>
      </c>
      <c r="I668" s="9">
        <v>670.98333333333721</v>
      </c>
      <c r="J668" s="9">
        <v>29.241164460120547</v>
      </c>
      <c r="K668" s="9">
        <v>15.261568089833272</v>
      </c>
      <c r="L668" s="9">
        <v>1.4259999999999999</v>
      </c>
      <c r="M668" s="208"/>
      <c r="N668" s="269">
        <f>INDEX(Table12[],MATCH(Table11[[#This Row],[Site ID]],Table12[[#Data],[Site ID]],0),MATCH(Table11[[#Headers],[Area]],Table12[#Headers],0))</f>
        <v>5</v>
      </c>
      <c r="O668" s="209"/>
    </row>
    <row r="669" spans="2:15">
      <c r="B669" s="112" t="s">
        <v>134</v>
      </c>
      <c r="C669" s="141" t="s">
        <v>141</v>
      </c>
      <c r="D669" s="208" t="str">
        <f>Table11[[#This Row],[Site ID]]&amp;"-"&amp;Table11[[#This Row],[Site Name]]</f>
        <v>SRAN(C)-Southampton Road Analyser (C)</v>
      </c>
      <c r="E669" s="93" t="s">
        <v>1529</v>
      </c>
      <c r="F669" s="226" t="s">
        <v>1340</v>
      </c>
      <c r="G669" s="109">
        <v>45266</v>
      </c>
      <c r="H669" s="109">
        <v>45294</v>
      </c>
      <c r="I669" s="9">
        <v>670.98333333333721</v>
      </c>
      <c r="J669" s="9">
        <v>27.990315209021425</v>
      </c>
      <c r="K669" s="9">
        <v>14.608724013059199</v>
      </c>
      <c r="L669" s="9">
        <v>1.365</v>
      </c>
      <c r="M669" s="208"/>
      <c r="N669" s="269">
        <f>INDEX(Table12[],MATCH(Table11[[#This Row],[Site ID]],Table12[[#Data],[Site ID]],0),MATCH(Table11[[#Headers],[Area]],Table12[#Headers],0))</f>
        <v>5</v>
      </c>
      <c r="O669" s="209"/>
    </row>
    <row r="670" spans="2:15">
      <c r="B670" s="112" t="s">
        <v>137</v>
      </c>
      <c r="C670" s="141" t="s">
        <v>56</v>
      </c>
      <c r="D670" s="208" t="str">
        <f>Table11[[#This Row],[Site ID]]&amp;"-"&amp;Table11[[#This Row],[Site Name]]</f>
        <v>CA-Chestnut Avenue</v>
      </c>
      <c r="E670" s="93" t="s">
        <v>1530</v>
      </c>
      <c r="F670" s="226" t="s">
        <v>1340</v>
      </c>
      <c r="G670" s="109">
        <v>45266</v>
      </c>
      <c r="H670" s="109">
        <v>45294</v>
      </c>
      <c r="I670" s="9">
        <v>671.16666666674428</v>
      </c>
      <c r="J670" s="9">
        <v>19.680119195428563</v>
      </c>
      <c r="K670" s="9">
        <v>10.271460957948102</v>
      </c>
      <c r="L670" s="9">
        <v>0.96</v>
      </c>
      <c r="M670" s="208"/>
      <c r="N670" s="269">
        <f>INDEX(Table12[],MATCH(Table11[[#This Row],[Site ID]],Table12[[#Data],[Site ID]],0),MATCH(Table11[[#Headers],[Area]],Table12[#Headers],0))</f>
        <v>5</v>
      </c>
      <c r="O670" s="209"/>
    </row>
    <row r="671" spans="2:15">
      <c r="B671" s="112" t="s">
        <v>148</v>
      </c>
      <c r="C671" s="141" t="s">
        <v>149</v>
      </c>
      <c r="D671" s="208" t="str">
        <f>Table11[[#This Row],[Site ID]]&amp;"-"&amp;Table11[[#This Row],[Site Name]]</f>
        <v>SR1-Southampton Road 1</v>
      </c>
      <c r="E671" s="93" t="s">
        <v>1531</v>
      </c>
      <c r="F671" s="226" t="s">
        <v>1340</v>
      </c>
      <c r="G671" s="109">
        <v>45266</v>
      </c>
      <c r="H671" s="109">
        <v>45294</v>
      </c>
      <c r="I671" s="9">
        <v>671.18333333329065</v>
      </c>
      <c r="J671" s="9">
        <v>37.22730103548696</v>
      </c>
      <c r="K671" s="9">
        <v>19.429697826454571</v>
      </c>
      <c r="L671" s="9">
        <v>1.8160000000000001</v>
      </c>
      <c r="M671" s="208"/>
      <c r="N671" s="269">
        <f>INDEX(Table12[],MATCH(Table11[[#This Row],[Site ID]],Table12[[#Data],[Site ID]],0),MATCH(Table11[[#Headers],[Area]],Table12[#Headers],0))</f>
        <v>5</v>
      </c>
      <c r="O671" s="209"/>
    </row>
    <row r="672" spans="2:15">
      <c r="B672" s="112" t="s">
        <v>140</v>
      </c>
      <c r="C672" s="141" t="s">
        <v>152</v>
      </c>
      <c r="D672" s="208" t="str">
        <f>Table11[[#This Row],[Site ID]]&amp;"-"&amp;Table11[[#This Row],[Site Name]]</f>
        <v>SR2-Southampton Road 2</v>
      </c>
      <c r="E672" s="93" t="s">
        <v>1532</v>
      </c>
      <c r="F672" s="226" t="s">
        <v>1340</v>
      </c>
      <c r="G672" s="109">
        <v>45266</v>
      </c>
      <c r="H672" s="109">
        <v>45294</v>
      </c>
      <c r="I672" s="9">
        <v>670.91666666662786</v>
      </c>
      <c r="J672" s="9">
        <v>32.586835424172797</v>
      </c>
      <c r="K672" s="9">
        <v>17.007742914495196</v>
      </c>
      <c r="L672" s="9">
        <v>1.589</v>
      </c>
      <c r="M672" s="208"/>
      <c r="N672" s="269">
        <f>INDEX(Table12[],MATCH(Table11[[#This Row],[Site ID]],Table12[[#Data],[Site ID]],0),MATCH(Table11[[#Headers],[Area]],Table12[#Headers],0))</f>
        <v>5</v>
      </c>
      <c r="O672" s="209"/>
    </row>
    <row r="673" spans="2:15">
      <c r="B673" s="112" t="s">
        <v>144</v>
      </c>
      <c r="C673" s="141" t="s">
        <v>156</v>
      </c>
      <c r="D673" s="208" t="str">
        <f>Table11[[#This Row],[Site ID]]&amp;"-"&amp;Table11[[#This Row],[Site Name]]</f>
        <v>TP(A)-The Point (A)</v>
      </c>
      <c r="E673" s="93" t="s">
        <v>1533</v>
      </c>
      <c r="F673" s="226" t="s">
        <v>1340</v>
      </c>
      <c r="G673" s="109">
        <v>45266</v>
      </c>
      <c r="H673" s="109">
        <v>45294</v>
      </c>
      <c r="I673" s="9">
        <v>671.23333333345363</v>
      </c>
      <c r="J673" s="9">
        <v>18.304792670205789</v>
      </c>
      <c r="K673" s="9">
        <v>9.5536496191053182</v>
      </c>
      <c r="L673" s="9">
        <v>0.89300000000000002</v>
      </c>
      <c r="M673" s="208"/>
      <c r="N673" s="269">
        <f>INDEX(Table12[],MATCH(Table11[[#This Row],[Site ID]],Table12[[#Data],[Site ID]],0),MATCH(Table11[[#Headers],[Area]],Table12[#Headers],0))</f>
        <v>6</v>
      </c>
      <c r="O673" s="209"/>
    </row>
    <row r="674" spans="2:15">
      <c r="B674" s="112" t="s">
        <v>147</v>
      </c>
      <c r="C674" s="141" t="s">
        <v>159</v>
      </c>
      <c r="D674" s="208" t="str">
        <f>Table11[[#This Row],[Site ID]]&amp;"-"&amp;Table11[[#This Row],[Site Name]]</f>
        <v>TP(B)-The Point (B)</v>
      </c>
      <c r="E674" s="93" t="s">
        <v>1534</v>
      </c>
      <c r="F674" s="226" t="s">
        <v>1340</v>
      </c>
      <c r="G674" s="109">
        <v>45266</v>
      </c>
      <c r="H674" s="109">
        <v>45294</v>
      </c>
      <c r="I674" s="9">
        <v>671.23333333327901</v>
      </c>
      <c r="J674" s="9">
        <v>18.038317524955524</v>
      </c>
      <c r="K674" s="9">
        <v>9.4145707332753261</v>
      </c>
      <c r="L674" s="9">
        <v>0.88</v>
      </c>
      <c r="M674" s="208"/>
      <c r="N674" s="269">
        <f>INDEX(Table12[],MATCH(Table11[[#This Row],[Site ID]],Table12[[#Data],[Site ID]],0),MATCH(Table11[[#Headers],[Area]],Table12[#Headers],0))</f>
        <v>6</v>
      </c>
      <c r="O674" s="209"/>
    </row>
    <row r="675" spans="2:15">
      <c r="B675" s="112" t="s">
        <v>151</v>
      </c>
      <c r="C675" s="141" t="s">
        <v>162</v>
      </c>
      <c r="D675" s="208" t="str">
        <f>Table11[[#This Row],[Site ID]]&amp;"-"&amp;Table11[[#This Row],[Site Name]]</f>
        <v>TP(C)-The Point (C)</v>
      </c>
      <c r="E675" s="93" t="s">
        <v>1535</v>
      </c>
      <c r="F675" s="226" t="s">
        <v>1340</v>
      </c>
      <c r="G675" s="109">
        <v>45266</v>
      </c>
      <c r="H675" s="109">
        <v>45294</v>
      </c>
      <c r="I675" s="9">
        <v>671.23333333327901</v>
      </c>
      <c r="J675" s="9">
        <v>17.300386353480071</v>
      </c>
      <c r="K675" s="9">
        <v>9.029429203277699</v>
      </c>
      <c r="L675" s="9">
        <v>0.84399999999999997</v>
      </c>
      <c r="M675" s="208"/>
      <c r="N675" s="269">
        <f>INDEX(Table12[],MATCH(Table11[[#This Row],[Site ID]],Table12[[#Data],[Site ID]],0),MATCH(Table11[[#Headers],[Area]],Table12[#Headers],0))</f>
        <v>6</v>
      </c>
      <c r="O675" s="209"/>
    </row>
    <row r="676" spans="2:15">
      <c r="B676" s="112" t="s">
        <v>155</v>
      </c>
      <c r="C676" s="141" t="s">
        <v>124</v>
      </c>
      <c r="D676" s="208" t="str">
        <f>Table11[[#This Row],[Site ID]]&amp;"-"&amp;Table11[[#This Row],[Site Name]]</f>
        <v>LRPR-leigh road/pluto Road</v>
      </c>
      <c r="E676" s="93" t="s">
        <v>1536</v>
      </c>
      <c r="F676" s="226" t="s">
        <v>1340</v>
      </c>
      <c r="G676" s="109">
        <v>45266</v>
      </c>
      <c r="H676" s="109">
        <v>45294</v>
      </c>
      <c r="I676" s="9">
        <v>671.18333333329065</v>
      </c>
      <c r="J676" s="9">
        <v>20.233120111247594</v>
      </c>
      <c r="K676" s="9">
        <v>10.560083565369307</v>
      </c>
      <c r="L676" s="9">
        <v>0.98699999999999999</v>
      </c>
      <c r="M676" s="208"/>
      <c r="N676" s="269">
        <f>INDEX(Table12[],MATCH(Table11[[#This Row],[Site ID]],Table12[[#Data],[Site ID]],0),MATCH(Table11[[#Headers],[Area]],Table12[#Headers],0))</f>
        <v>6</v>
      </c>
      <c r="O676" s="209"/>
    </row>
    <row r="677" spans="2:15">
      <c r="B677" s="112" t="s">
        <v>158</v>
      </c>
      <c r="C677" s="141" t="s">
        <v>143</v>
      </c>
      <c r="D677" s="208" t="str">
        <f>Table11[[#This Row],[Site ID]]&amp;"-"&amp;Table11[[#This Row],[Site Name]]</f>
        <v>OX-Oxburgh Close</v>
      </c>
      <c r="E677" s="93" t="s">
        <v>1537</v>
      </c>
      <c r="F677" s="226" t="s">
        <v>1340</v>
      </c>
      <c r="G677" s="109">
        <v>45266</v>
      </c>
      <c r="H677" s="109">
        <v>45294</v>
      </c>
      <c r="I677" s="9">
        <v>671.18333333329065</v>
      </c>
      <c r="J677" s="9">
        <v>15.497709021381135</v>
      </c>
      <c r="K677" s="9">
        <v>8.0885746458147896</v>
      </c>
      <c r="L677" s="9">
        <v>0.75600000000000001</v>
      </c>
      <c r="M677" s="208"/>
      <c r="N677" s="269">
        <f>INDEX(Table12[],MATCH(Table11[[#This Row],[Site ID]],Table12[[#Data],[Site ID]],0),MATCH(Table11[[#Headers],[Area]],Table12[#Headers],0))</f>
        <v>6</v>
      </c>
      <c r="O677" s="209"/>
    </row>
    <row r="678" spans="2:15">
      <c r="B678" s="112" t="s">
        <v>161</v>
      </c>
      <c r="C678" s="141" t="s">
        <v>95</v>
      </c>
      <c r="D678" s="208" t="str">
        <f>Table11[[#This Row],[Site ID]]&amp;"-"&amp;Table11[[#This Row],[Site Name]]</f>
        <v>HG-Hadleigh Gardens</v>
      </c>
      <c r="E678" s="93" t="s">
        <v>1538</v>
      </c>
      <c r="F678" s="226" t="s">
        <v>1340</v>
      </c>
      <c r="G678" s="109">
        <v>45266</v>
      </c>
      <c r="H678" s="109">
        <v>45294</v>
      </c>
      <c r="I678" s="9">
        <v>671.18333333346527</v>
      </c>
      <c r="J678" s="9">
        <v>16.543189391866829</v>
      </c>
      <c r="K678" s="9">
        <v>8.6342324592206836</v>
      </c>
      <c r="L678" s="9">
        <v>0.80700000000000005</v>
      </c>
      <c r="M678" s="208"/>
      <c r="N678" s="269">
        <f>INDEX(Table12[],MATCH(Table11[[#This Row],[Site ID]],Table12[[#Data],[Site ID]],0),MATCH(Table11[[#Headers],[Area]],Table12[#Headers],0))</f>
        <v>6</v>
      </c>
      <c r="O678" s="209"/>
    </row>
    <row r="679" spans="2:15">
      <c r="B679" s="112" t="s">
        <v>164</v>
      </c>
      <c r="C679" s="141" t="s">
        <v>175</v>
      </c>
      <c r="D679" s="208" t="str">
        <f>Table11[[#This Row],[Site ID]]&amp;"-"&amp;Table11[[#This Row],[Site Name]]</f>
        <v>WA-Woodside Avenue</v>
      </c>
      <c r="E679" s="93" t="s">
        <v>1539</v>
      </c>
      <c r="F679" s="226" t="s">
        <v>1340</v>
      </c>
      <c r="G679" s="109">
        <v>45266</v>
      </c>
      <c r="H679" s="109">
        <v>45294</v>
      </c>
      <c r="I679" s="9">
        <v>671.15000000002328</v>
      </c>
      <c r="J679" s="9">
        <v>27.204340311404852</v>
      </c>
      <c r="K679" s="9">
        <v>14.198507469417981</v>
      </c>
      <c r="L679" s="9">
        <v>1.327</v>
      </c>
      <c r="M679" s="208"/>
      <c r="N679" s="269">
        <f>INDEX(Table12[],MATCH(Table11[[#This Row],[Site ID]],Table12[[#Data],[Site ID]],0),MATCH(Table11[[#Headers],[Area]],Table12[#Headers],0))</f>
        <v>6</v>
      </c>
      <c r="O679" s="209"/>
    </row>
    <row r="680" spans="2:15">
      <c r="B680" s="112" t="s">
        <v>168</v>
      </c>
      <c r="C680" s="141" t="s">
        <v>42</v>
      </c>
      <c r="D680" s="208" t="str">
        <f>Table11[[#This Row],[Site ID]]&amp;"-"&amp;Table11[[#This Row],[Site Name]]</f>
        <v>BEL-Belmont Road</v>
      </c>
      <c r="E680" s="93" t="s">
        <v>1540</v>
      </c>
      <c r="F680" s="226" t="s">
        <v>1340</v>
      </c>
      <c r="G680" s="109">
        <v>45266</v>
      </c>
      <c r="H680" s="109">
        <v>45294</v>
      </c>
      <c r="I680" s="9">
        <v>671.18333333329065</v>
      </c>
      <c r="J680" s="9">
        <v>18.019161679621718</v>
      </c>
      <c r="K680" s="9">
        <v>9.4045729016814814</v>
      </c>
      <c r="L680" s="9">
        <v>0.879</v>
      </c>
      <c r="M680" s="208"/>
      <c r="N680" s="269">
        <f>INDEX(Table12[],MATCH(Table11[[#This Row],[Site ID]],Table12[[#Data],[Site ID]],0),MATCH(Table11[[#Headers],[Area]],Table12[#Headers],0))</f>
        <v>6</v>
      </c>
      <c r="O680" s="209"/>
    </row>
    <row r="681" spans="2:15">
      <c r="B681" s="112" t="s">
        <v>171</v>
      </c>
      <c r="C681" s="141" t="s">
        <v>120</v>
      </c>
      <c r="D681" s="208" t="str">
        <f>Table11[[#This Row],[Site ID]]&amp;"-"&amp;Table11[[#This Row],[Site Name]]</f>
        <v>LR13-Leigh Road/J13</v>
      </c>
      <c r="E681" s="93" t="s">
        <v>1541</v>
      </c>
      <c r="F681" s="226" t="s">
        <v>1340</v>
      </c>
      <c r="G681" s="109">
        <v>45266</v>
      </c>
      <c r="H681" s="109">
        <v>45294</v>
      </c>
      <c r="I681" s="9">
        <v>671.15000000002328</v>
      </c>
      <c r="J681" s="9">
        <v>34.133554347015135</v>
      </c>
      <c r="K681" s="9">
        <v>17.815007488003726</v>
      </c>
      <c r="L681" s="9">
        <v>1.665</v>
      </c>
      <c r="M681" s="208"/>
      <c r="N681" s="269">
        <f>INDEX(Table12[],MATCH(Table11[[#This Row],[Site ID]],Table12[[#Data],[Site ID]],0),MATCH(Table11[[#Headers],[Area]],Table12[#Headers],0))</f>
        <v>6</v>
      </c>
      <c r="O681" s="209"/>
    </row>
    <row r="682" spans="2:15">
      <c r="B682" s="112" t="s">
        <v>174</v>
      </c>
      <c r="C682" s="141" t="s">
        <v>167</v>
      </c>
      <c r="D682" s="208" t="str">
        <f>Table11[[#This Row],[Site ID]]&amp;"-"&amp;Table11[[#This Row],[Site Name]]</f>
        <v>SC(A)-Steele Close (A)</v>
      </c>
      <c r="E682" s="93" t="s">
        <v>1542</v>
      </c>
      <c r="F682" s="226" t="s">
        <v>1340</v>
      </c>
      <c r="G682" s="109">
        <v>45266</v>
      </c>
      <c r="H682" s="109">
        <v>45294</v>
      </c>
      <c r="I682" s="9">
        <v>671.26666666672099</v>
      </c>
      <c r="J682" s="9">
        <v>16.561632734133134</v>
      </c>
      <c r="K682" s="9">
        <v>8.6438584207375442</v>
      </c>
      <c r="L682" s="9">
        <v>0.80800000000000005</v>
      </c>
      <c r="M682" s="208"/>
      <c r="N682" s="269">
        <f>INDEX(Table12[],MATCH(Table11[[#This Row],[Site ID]],Table12[[#Data],[Site ID]],0),MATCH(Table11[[#Headers],[Area]],Table12[#Headers],0))</f>
        <v>6</v>
      </c>
      <c r="O682" s="209"/>
    </row>
    <row r="683" spans="2:15">
      <c r="B683" s="112" t="s">
        <v>177</v>
      </c>
      <c r="C683" s="141" t="s">
        <v>170</v>
      </c>
      <c r="D683" s="208" t="str">
        <f>Table11[[#This Row],[Site ID]]&amp;"-"&amp;Table11[[#This Row],[Site Name]]</f>
        <v>SC(B)-Steele Close (B)</v>
      </c>
      <c r="E683" s="93" t="s">
        <v>1543</v>
      </c>
      <c r="F683" s="226" t="s">
        <v>1340</v>
      </c>
      <c r="G683" s="109">
        <v>45266</v>
      </c>
      <c r="H683" s="109">
        <v>45294</v>
      </c>
      <c r="I683" s="9">
        <v>671.25</v>
      </c>
      <c r="J683" s="9">
        <v>16.562043947858474</v>
      </c>
      <c r="K683" s="9">
        <v>8.6440730416797891</v>
      </c>
      <c r="L683" s="9">
        <v>0.80800000000000005</v>
      </c>
      <c r="M683" s="208"/>
      <c r="N683" s="269">
        <f>INDEX(Table12[],MATCH(Table11[[#This Row],[Site ID]],Table12[[#Data],[Site ID]],0),MATCH(Table11[[#Headers],[Area]],Table12[#Headers],0))</f>
        <v>6</v>
      </c>
      <c r="O683" s="209"/>
    </row>
    <row r="684" spans="2:15">
      <c r="B684" s="112" t="s">
        <v>179</v>
      </c>
      <c r="C684" s="141" t="s">
        <v>173</v>
      </c>
      <c r="D684" s="208" t="str">
        <f>Table11[[#This Row],[Site ID]]&amp;"-"&amp;Table11[[#This Row],[Site Name]]</f>
        <v>SC(C)-Steele Close (C)</v>
      </c>
      <c r="E684" s="93" t="s">
        <v>1544</v>
      </c>
      <c r="F684" s="226" t="s">
        <v>1340</v>
      </c>
      <c r="G684" s="109">
        <v>45266</v>
      </c>
      <c r="H684" s="109">
        <v>45294</v>
      </c>
      <c r="I684" s="9">
        <v>671.26666666654637</v>
      </c>
      <c r="J684" s="9">
        <v>17.729965736421889</v>
      </c>
      <c r="K684" s="9">
        <v>9.2536355618068313</v>
      </c>
      <c r="L684" s="9">
        <v>0.86499999999999999</v>
      </c>
      <c r="M684" s="208"/>
      <c r="N684" s="269">
        <f>INDEX(Table12[],MATCH(Table11[[#This Row],[Site ID]],Table12[[#Data],[Site ID]],0),MATCH(Table11[[#Headers],[Area]],Table12[#Headers],0))</f>
        <v>6</v>
      </c>
      <c r="O684" s="209"/>
    </row>
    <row r="685" spans="2:15">
      <c r="B685" s="112" t="s">
        <v>182</v>
      </c>
      <c r="C685" s="141" t="s">
        <v>127</v>
      </c>
      <c r="D685" s="208" t="str">
        <f>Table11[[#This Row],[Site ID]]&amp;"-"&amp;Table11[[#This Row],[Site Name]]</f>
        <v>MC-Medina Close</v>
      </c>
      <c r="E685" s="93" t="s">
        <v>1545</v>
      </c>
      <c r="F685" s="226" t="s">
        <v>1340</v>
      </c>
      <c r="G685" s="109">
        <v>45266</v>
      </c>
      <c r="H685" s="109">
        <v>45294</v>
      </c>
      <c r="I685" s="9">
        <v>671.29999999998836</v>
      </c>
      <c r="J685" s="9">
        <v>16.560810367943088</v>
      </c>
      <c r="K685" s="9">
        <v>8.6434292108262465</v>
      </c>
      <c r="L685" s="9">
        <v>0.80800000000000005</v>
      </c>
      <c r="M685" s="208"/>
      <c r="N685" s="269">
        <f>INDEX(Table12[],MATCH(Table11[[#This Row],[Site ID]],Table12[[#Data],[Site ID]],0),MATCH(Table11[[#Headers],[Area]],Table12[#Headers],0))</f>
        <v>6</v>
      </c>
      <c r="O685" s="209"/>
    </row>
    <row r="686" spans="2:15">
      <c r="B686" s="112" t="s">
        <v>184</v>
      </c>
      <c r="C686" s="141" t="s">
        <v>154</v>
      </c>
      <c r="D686" s="208" t="str">
        <f>Table11[[#This Row],[Site ID]]&amp;"-"&amp;Table11[[#This Row],[Site Name]]</f>
        <v>PC(A)-Porteous Crescent (A)</v>
      </c>
      <c r="E686" s="93" t="s">
        <v>1546</v>
      </c>
      <c r="F686" s="226" t="s">
        <v>1340</v>
      </c>
      <c r="G686" s="109">
        <v>45266</v>
      </c>
      <c r="H686" s="109">
        <v>45294</v>
      </c>
      <c r="I686" s="9">
        <v>671.31666666653473</v>
      </c>
      <c r="J686" s="9">
        <v>15.966028451553575</v>
      </c>
      <c r="K686" s="9">
        <v>8.3330002356751436</v>
      </c>
      <c r="L686" s="9">
        <v>0.77900000000000003</v>
      </c>
      <c r="M686" s="208"/>
      <c r="N686" s="269">
        <f>INDEX(Table12[],MATCH(Table11[[#This Row],[Site ID]],Table12[[#Data],[Site ID]],0),MATCH(Table11[[#Headers],[Area]],Table12[#Headers],0))</f>
        <v>6</v>
      </c>
      <c r="O686" s="209"/>
    </row>
    <row r="687" spans="2:15">
      <c r="B687" s="112" t="s">
        <v>186</v>
      </c>
      <c r="C687" s="141" t="s">
        <v>133</v>
      </c>
      <c r="D687" s="208" t="str">
        <f>Table11[[#This Row],[Site ID]]&amp;"-"&amp;Table11[[#This Row],[Site Name]]</f>
        <v>NH-Nuffield Hospital</v>
      </c>
      <c r="E687" s="93" t="s">
        <v>1547</v>
      </c>
      <c r="F687" s="226" t="s">
        <v>1340</v>
      </c>
      <c r="G687" s="109">
        <v>45266</v>
      </c>
      <c r="H687" s="109">
        <v>45294</v>
      </c>
      <c r="I687" s="9">
        <v>671.29999999998836</v>
      </c>
      <c r="J687" s="9">
        <v>14.080788023238737</v>
      </c>
      <c r="K687" s="9">
        <v>7.3490542918782555</v>
      </c>
      <c r="L687" s="9">
        <v>0.68700000000000006</v>
      </c>
      <c r="M687" s="208"/>
      <c r="N687" s="269">
        <f>INDEX(Table12[],MATCH(Table11[[#This Row],[Site ID]],Table12[[#Data],[Site ID]],0),MATCH(Table11[[#Headers],[Area]],Table12[#Headers],0))</f>
        <v>7</v>
      </c>
      <c r="O687" s="209"/>
    </row>
    <row r="688" spans="2:15">
      <c r="B688" s="112" t="s">
        <v>189</v>
      </c>
      <c r="C688" s="141" t="s">
        <v>30</v>
      </c>
      <c r="D688" s="208" t="str">
        <f>Table11[[#This Row],[Site ID]]&amp;"-"&amp;Table11[[#This Row],[Site Name]]</f>
        <v>AR-Ashdown Road</v>
      </c>
      <c r="E688" s="93" t="s">
        <v>1548</v>
      </c>
      <c r="F688" s="226" t="s">
        <v>1340</v>
      </c>
      <c r="G688" s="109">
        <v>45266</v>
      </c>
      <c r="H688" s="109">
        <v>45294</v>
      </c>
      <c r="I688" s="9">
        <v>671.33333333343035</v>
      </c>
      <c r="J688" s="9">
        <v>7.706133068519244</v>
      </c>
      <c r="K688" s="9">
        <v>4.0219901192689163</v>
      </c>
      <c r="L688" s="9">
        <v>0.376</v>
      </c>
      <c r="M688" s="208"/>
      <c r="N688" s="269">
        <f>INDEX(Table12[],MATCH(Table11[[#This Row],[Site ID]],Table12[[#Data],[Site ID]],0),MATCH(Table11[[#Headers],[Area]],Table12[#Headers],0))</f>
        <v>7</v>
      </c>
      <c r="O688" s="209"/>
    </row>
    <row r="689" spans="2:15">
      <c r="B689" s="112" t="s">
        <v>191</v>
      </c>
      <c r="C689" s="141" t="s">
        <v>60</v>
      </c>
      <c r="D689" s="208" t="str">
        <f>Table11[[#This Row],[Site ID]]&amp;"-"&amp;Table11[[#This Row],[Site Name]]</f>
        <v>CC-Chestnut Close</v>
      </c>
      <c r="E689" s="93" t="s">
        <v>1549</v>
      </c>
      <c r="F689" s="226" t="s">
        <v>1340</v>
      </c>
      <c r="G689" s="109">
        <v>45266</v>
      </c>
      <c r="H689" s="109">
        <v>45294</v>
      </c>
      <c r="I689" s="9">
        <v>671.33333333343035</v>
      </c>
      <c r="J689" s="9">
        <v>21.314836146968123</v>
      </c>
      <c r="K689" s="9">
        <v>11.124653521382111</v>
      </c>
      <c r="L689" s="9">
        <v>1.04</v>
      </c>
      <c r="M689" s="208"/>
      <c r="N689" s="269">
        <f>INDEX(Table12[],MATCH(Table11[[#This Row],[Site ID]],Table12[[#Data],[Site ID]],0),MATCH(Table11[[#Headers],[Area]],Table12[#Headers],0))</f>
        <v>8</v>
      </c>
      <c r="O689" s="209"/>
    </row>
    <row r="690" spans="2:15">
      <c r="B690" s="112" t="s">
        <v>193</v>
      </c>
      <c r="C690" s="141" t="s">
        <v>188</v>
      </c>
      <c r="D690" s="208" t="str">
        <f>Table11[[#This Row],[Site ID]]&amp;"-"&amp;Table11[[#This Row],[Site Name]]</f>
        <v>SSQ-Sparrow Square</v>
      </c>
      <c r="E690" s="93" t="s">
        <v>1550</v>
      </c>
      <c r="F690" s="226" t="s">
        <v>1340</v>
      </c>
      <c r="G690" s="109">
        <v>45266</v>
      </c>
      <c r="H690" s="109">
        <v>45294</v>
      </c>
      <c r="I690" s="9">
        <v>671.31666666670935</v>
      </c>
      <c r="J690" s="9">
        <v>23.672352838946832</v>
      </c>
      <c r="K690" s="9">
        <v>12.355090208218597</v>
      </c>
      <c r="L690" s="9">
        <v>1.155</v>
      </c>
      <c r="M690" s="208"/>
      <c r="N690" s="269">
        <f>INDEX(Table12[],MATCH(Table11[[#This Row],[Site ID]],Table12[[#Data],[Site ID]],0),MATCH(Table11[[#Headers],[Area]],Table12[#Headers],0))</f>
        <v>8</v>
      </c>
      <c r="O690" s="209"/>
    </row>
    <row r="691" spans="2:15">
      <c r="B691" s="113" t="s">
        <v>195</v>
      </c>
      <c r="C691" s="141" t="s">
        <v>76</v>
      </c>
      <c r="D691" s="208" t="str">
        <f>Table11[[#This Row],[Site ID]]&amp;"-"&amp;Table11[[#This Row],[Site Name]]</f>
        <v>DD (A)-Dove Dale</v>
      </c>
      <c r="E691" s="93" t="s">
        <v>1551</v>
      </c>
      <c r="F691" s="226" t="s">
        <v>1340</v>
      </c>
      <c r="G691" s="109">
        <v>45266</v>
      </c>
      <c r="H691" s="109">
        <v>45294</v>
      </c>
      <c r="I691" s="9">
        <v>671.33333333343035</v>
      </c>
      <c r="J691" s="9">
        <v>24.512061569013337</v>
      </c>
      <c r="K691" s="9">
        <v>12.793351549589424</v>
      </c>
      <c r="L691" s="9">
        <v>1.196</v>
      </c>
      <c r="M691" s="208"/>
      <c r="N691" s="269">
        <f>INDEX(Table12[],MATCH(Table11[[#This Row],[Site ID]],Table12[[#Data],[Site ID]],0),MATCH(Table11[[#Headers],[Area]],Table12[#Headers],0))</f>
        <v>8</v>
      </c>
      <c r="O691" s="209"/>
    </row>
    <row r="692" spans="2:15">
      <c r="B692" s="112" t="s">
        <v>197</v>
      </c>
      <c r="C692" s="227" t="s">
        <v>146</v>
      </c>
      <c r="D692" s="226" t="str">
        <f>Table11[[#This Row],[Site ID]]&amp;"-"&amp;Table11[[#This Row],[Site Name]]</f>
        <v>PA-Passfield Avenue</v>
      </c>
      <c r="E692" s="93" t="s">
        <v>1552</v>
      </c>
      <c r="F692" s="226" t="s">
        <v>1340</v>
      </c>
      <c r="G692" s="109">
        <v>45266</v>
      </c>
      <c r="H692" s="109">
        <v>45294</v>
      </c>
      <c r="I692" s="9">
        <v>671.29999999998836</v>
      </c>
      <c r="J692" s="149"/>
      <c r="K692" s="149">
        <v>0.32091940139206354</v>
      </c>
      <c r="L692" s="150">
        <v>0.03</v>
      </c>
      <c r="M692" s="226" t="s">
        <v>1553</v>
      </c>
      <c r="N692" s="274">
        <f>INDEX(Table12[],MATCH(Table11[[#This Row],[Site ID]],Table12[[#Data],[Site ID]],0),MATCH(Table11[[#Headers],[Area]],Table12[#Headers],0))</f>
        <v>8</v>
      </c>
      <c r="O692" s="209" t="s">
        <v>1335</v>
      </c>
    </row>
  </sheetData>
  <phoneticPr fontId="14" type="noConversion"/>
  <conditionalFormatting pivot="1" sqref="U4:AG7">
    <cfRule type="cellIs" dxfId="351" priority="12" operator="greaterThan">
      <formula>40</formula>
    </cfRule>
  </conditionalFormatting>
  <conditionalFormatting pivot="1" sqref="U4:AG7">
    <cfRule type="cellIs" dxfId="350" priority="11" operator="between">
      <formula>0.1</formula>
      <formula>10</formula>
    </cfRule>
  </conditionalFormatting>
  <conditionalFormatting sqref="J219">
    <cfRule type="cellIs" dxfId="349" priority="9" operator="between">
      <formula>0.1</formula>
      <formula>10</formula>
    </cfRule>
    <cfRule type="cellIs" dxfId="348" priority="10" operator="greaterThan">
      <formula>40</formula>
    </cfRule>
  </conditionalFormatting>
  <conditionalFormatting sqref="J197">
    <cfRule type="cellIs" dxfId="347" priority="7" operator="between">
      <formula>0.1</formula>
      <formula>10</formula>
    </cfRule>
    <cfRule type="cellIs" dxfId="346" priority="8" operator="greaterThan">
      <formula>40</formula>
    </cfRule>
  </conditionalFormatting>
  <conditionalFormatting sqref="J225">
    <cfRule type="cellIs" dxfId="345" priority="5" operator="between">
      <formula>0.1</formula>
      <formula>10</formula>
    </cfRule>
    <cfRule type="cellIs" dxfId="344" priority="6" operator="greaterThan">
      <formula>40</formula>
    </cfRule>
  </conditionalFormatting>
  <conditionalFormatting sqref="J284">
    <cfRule type="cellIs" dxfId="343" priority="3" operator="between">
      <formula>0.1</formula>
      <formula>10</formula>
    </cfRule>
    <cfRule type="cellIs" dxfId="342" priority="4" operator="greaterThan">
      <formula>40</formula>
    </cfRule>
  </conditionalFormatting>
  <conditionalFormatting sqref="T4:T63">
    <cfRule type="cellIs" dxfId="341" priority="2" operator="equal">
      <formula>0</formula>
    </cfRule>
  </conditionalFormatting>
  <conditionalFormatting sqref="AI9:AI11">
    <cfRule type="cellIs" dxfId="340" priority="1" operator="equal">
      <formula>0</formula>
    </cfRule>
  </conditionalFormatting>
  <dataValidations count="1">
    <dataValidation type="list" allowBlank="1" showInputMessage="1" showErrorMessage="1" sqref="O3:O692" xr:uid="{8557A56D-8F19-4181-BF4E-96B4AF01594B}">
      <formula1>$Q$1:$Q$2</formula1>
    </dataValidation>
  </dataValidations>
  <pageMargins left="0.7" right="0.7" top="0.75" bottom="0.75" header="0.3" footer="0.3"/>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5D634-789C-4FA6-910E-8DE9C9EC01FD}">
  <dimension ref="A1:BK697"/>
  <sheetViews>
    <sheetView topLeftCell="C1" zoomScale="85" zoomScaleNormal="85" workbookViewId="0">
      <selection activeCell="N654" sqref="N654"/>
    </sheetView>
  </sheetViews>
  <sheetFormatPr defaultColWidth="13.26953125" defaultRowHeight="14.5" outlineLevelCol="2"/>
  <cols>
    <col min="1" max="1" width="20.26953125" hidden="1" customWidth="1"/>
    <col min="2" max="2" width="13.26953125" hidden="1" customWidth="1"/>
    <col min="3" max="3" width="20.453125" customWidth="1" outlineLevel="2"/>
    <col min="4" max="13" width="13.26953125" customWidth="1" outlineLevel="2"/>
    <col min="14" max="14" width="46" customWidth="1" outlineLevel="2"/>
    <col min="15" max="15" width="7.81640625" customWidth="1"/>
    <col min="16" max="16" width="38.26953125" bestFit="1" customWidth="1"/>
    <col min="17" max="17" width="15.26953125" bestFit="1" customWidth="1"/>
    <col min="18" max="20" width="4.453125" bestFit="1" customWidth="1"/>
    <col min="21" max="22" width="4.54296875" bestFit="1" customWidth="1"/>
    <col min="23" max="23" width="4.453125" bestFit="1" customWidth="1"/>
    <col min="24" max="24" width="6.54296875" bestFit="1" customWidth="1"/>
    <col min="25" max="25" width="10" bestFit="1" customWidth="1"/>
    <col min="26" max="26" width="7.54296875" bestFit="1" customWidth="1"/>
    <col min="27" max="27" width="9.54296875" bestFit="1" customWidth="1"/>
    <col min="28" max="28" width="10.7265625" bestFit="1" customWidth="1"/>
    <col min="29" max="29" width="10.7265625" customWidth="1"/>
    <col min="30" max="30" width="10.7265625" hidden="1" customWidth="1"/>
    <col min="31" max="31" width="23.26953125" hidden="1" customWidth="1" outlineLevel="1"/>
    <col min="32" max="38" width="13.26953125" hidden="1" customWidth="1" outlineLevel="1"/>
    <col min="39" max="39" width="9.1796875" hidden="1" customWidth="1" outlineLevel="1"/>
    <col min="40" max="40" width="14.453125" hidden="1" customWidth="1" outlineLevel="1"/>
    <col min="41" max="41" width="13.26953125" hidden="1" customWidth="1" outlineLevel="1"/>
    <col min="42" max="42" width="15.54296875" hidden="1" customWidth="1" outlineLevel="1"/>
    <col min="43" max="43" width="17.453125" hidden="1" customWidth="1" outlineLevel="1"/>
    <col min="44" max="44" width="6.1796875" hidden="1" customWidth="1" outlineLevel="1"/>
    <col min="45" max="45" width="9.54296875" hidden="1" customWidth="1" outlineLevel="1"/>
    <col min="46" max="46" width="27.1796875" hidden="1" customWidth="1" outlineLevel="1"/>
    <col min="47" max="51" width="13.26953125" hidden="1" customWidth="1" outlineLevel="1"/>
    <col min="52" max="52" width="24.54296875" hidden="1" customWidth="1" outlineLevel="1"/>
    <col min="53" max="62" width="13.26953125" hidden="1" customWidth="1" outlineLevel="1"/>
    <col min="63" max="63" width="0" hidden="1" customWidth="1" collapsed="1"/>
    <col min="64" max="65" width="0" hidden="1" customWidth="1"/>
  </cols>
  <sheetData>
    <row r="1" spans="3:62">
      <c r="E1" s="115" t="s">
        <v>1554</v>
      </c>
      <c r="P1" s="128" t="s">
        <v>439</v>
      </c>
    </row>
    <row r="2" spans="3:62">
      <c r="P2" s="128" t="s">
        <v>440</v>
      </c>
      <c r="BF2">
        <f>367*2.6</f>
        <v>954.2</v>
      </c>
    </row>
    <row r="3" spans="3:62">
      <c r="P3" s="128" t="s">
        <v>795</v>
      </c>
    </row>
    <row r="4" spans="3:62">
      <c r="P4" s="128"/>
      <c r="AT4" s="128"/>
    </row>
    <row r="5" spans="3:62">
      <c r="P5" t="s">
        <v>446</v>
      </c>
      <c r="AT5" s="128" t="s">
        <v>442</v>
      </c>
    </row>
    <row r="6" spans="3:62">
      <c r="C6" t="s">
        <v>0</v>
      </c>
      <c r="D6" t="s">
        <v>1</v>
      </c>
      <c r="E6" t="s">
        <v>443</v>
      </c>
      <c r="F6" t="s">
        <v>2</v>
      </c>
      <c r="G6" t="s">
        <v>3</v>
      </c>
      <c r="H6" t="s">
        <v>4</v>
      </c>
      <c r="I6" t="s">
        <v>5</v>
      </c>
      <c r="J6" t="s">
        <v>6</v>
      </c>
      <c r="K6" t="s">
        <v>7</v>
      </c>
      <c r="L6" t="s">
        <v>8</v>
      </c>
      <c r="M6" t="s">
        <v>444</v>
      </c>
      <c r="N6" t="s">
        <v>445</v>
      </c>
      <c r="P6" s="152" t="s">
        <v>10</v>
      </c>
      <c r="Q6" s="152" t="s">
        <v>11</v>
      </c>
      <c r="R6" s="153"/>
      <c r="S6" s="154"/>
      <c r="T6" s="154"/>
      <c r="U6" s="154"/>
      <c r="V6" s="154"/>
      <c r="W6" s="154"/>
      <c r="X6" s="154"/>
      <c r="Y6" s="154"/>
      <c r="Z6" s="154"/>
      <c r="AA6" s="154"/>
      <c r="AB6" s="119"/>
      <c r="BH6" t="s">
        <v>21</v>
      </c>
      <c r="BI6">
        <v>2022</v>
      </c>
    </row>
    <row r="7" spans="3:62" ht="17" hidden="1" thickBot="1">
      <c r="C7" t="s">
        <v>12</v>
      </c>
      <c r="D7" t="s">
        <v>13</v>
      </c>
      <c r="E7" t="str">
        <f>Table82[[#This Row],[Site ID]]&amp;"-"&amp;Table82[[#This Row],[Site Name]]</f>
        <v>HSB-High Street Botley</v>
      </c>
      <c r="F7">
        <v>2139242</v>
      </c>
      <c r="G7" t="s">
        <v>17</v>
      </c>
      <c r="H7" s="116">
        <v>44930</v>
      </c>
      <c r="I7" s="116">
        <v>44958</v>
      </c>
      <c r="J7">
        <v>673.26666666660458</v>
      </c>
      <c r="K7">
        <v>33.678827606696835</v>
      </c>
      <c r="L7">
        <v>17.577676203912755</v>
      </c>
      <c r="M7">
        <v>1.6479999999999999</v>
      </c>
      <c r="P7" s="152" t="s">
        <v>16</v>
      </c>
      <c r="Q7" s="153" t="s">
        <v>17</v>
      </c>
      <c r="R7" s="154" t="s">
        <v>18</v>
      </c>
      <c r="S7" s="154" t="s">
        <v>19</v>
      </c>
      <c r="T7" s="154" t="s">
        <v>20</v>
      </c>
      <c r="U7" s="154" t="s">
        <v>21</v>
      </c>
      <c r="V7" s="154" t="s">
        <v>447</v>
      </c>
      <c r="W7" s="154" t="s">
        <v>448</v>
      </c>
      <c r="X7" s="154" t="s">
        <v>449</v>
      </c>
      <c r="Y7" s="154" t="s">
        <v>450</v>
      </c>
      <c r="Z7" s="154" t="s">
        <v>451</v>
      </c>
      <c r="AA7" s="119" t="s">
        <v>452</v>
      </c>
      <c r="AB7" s="156" t="s">
        <v>22</v>
      </c>
      <c r="AE7" s="120" t="s">
        <v>453</v>
      </c>
      <c r="AF7" s="121" t="s">
        <v>17</v>
      </c>
      <c r="AG7" s="121" t="s">
        <v>18</v>
      </c>
      <c r="AH7" s="121" t="s">
        <v>19</v>
      </c>
      <c r="AI7" s="121" t="s">
        <v>20</v>
      </c>
      <c r="AJ7" s="121" t="s">
        <v>21</v>
      </c>
      <c r="AK7" s="121" t="s">
        <v>454</v>
      </c>
      <c r="AL7" s="121" t="s">
        <v>455</v>
      </c>
      <c r="AM7" s="121" t="s">
        <v>456</v>
      </c>
      <c r="AN7" s="121" t="s">
        <v>457</v>
      </c>
      <c r="AO7" s="121" t="s">
        <v>458</v>
      </c>
      <c r="AP7" s="121" t="s">
        <v>459</v>
      </c>
      <c r="AQ7" s="121" t="s">
        <v>460</v>
      </c>
      <c r="AR7" s="122" t="s">
        <v>461</v>
      </c>
      <c r="AT7" s="120" t="s">
        <v>453</v>
      </c>
      <c r="AU7" t="s">
        <v>17</v>
      </c>
      <c r="AV7" t="s">
        <v>18</v>
      </c>
      <c r="AW7" t="s">
        <v>19</v>
      </c>
      <c r="AX7" t="s">
        <v>20</v>
      </c>
      <c r="AY7" t="s">
        <v>21</v>
      </c>
      <c r="AZ7" s="127" t="s">
        <v>454</v>
      </c>
      <c r="BA7" s="127" t="s">
        <v>455</v>
      </c>
      <c r="BB7" s="127" t="s">
        <v>456</v>
      </c>
      <c r="BC7" s="127" t="s">
        <v>457</v>
      </c>
      <c r="BD7" s="127" t="s">
        <v>458</v>
      </c>
      <c r="BE7" s="127" t="s">
        <v>459</v>
      </c>
      <c r="BF7" s="127" t="s">
        <v>460</v>
      </c>
      <c r="BG7" s="130" t="s">
        <v>462</v>
      </c>
      <c r="BH7" s="131" t="s">
        <v>463</v>
      </c>
      <c r="BI7" s="145" t="s">
        <v>464</v>
      </c>
    </row>
    <row r="8" spans="3:62" hidden="1">
      <c r="C8" t="s">
        <v>23</v>
      </c>
      <c r="D8" t="s">
        <v>24</v>
      </c>
      <c r="E8" t="str">
        <f>Table82[[#This Row],[Site ID]]&amp;"-"&amp;Table82[[#This Row],[Site Name]]</f>
        <v>HSB2A-High Street Botley 2 (A)</v>
      </c>
      <c r="F8">
        <v>2139243</v>
      </c>
      <c r="G8" t="s">
        <v>17</v>
      </c>
      <c r="H8" s="116">
        <v>44930</v>
      </c>
      <c r="I8" s="116">
        <v>44958</v>
      </c>
      <c r="J8">
        <v>673.2666666667792</v>
      </c>
      <c r="K8">
        <v>31.022123972665376</v>
      </c>
      <c r="L8">
        <v>16.191087668405729</v>
      </c>
      <c r="M8">
        <v>1.518</v>
      </c>
      <c r="P8" s="257" t="s">
        <v>465</v>
      </c>
      <c r="Q8" s="126">
        <v>29.193186340014847</v>
      </c>
      <c r="R8" s="254">
        <v>27.265541284402886</v>
      </c>
      <c r="S8" s="254">
        <v>21.719120647484147</v>
      </c>
      <c r="T8" s="254">
        <v>6.2199900862484796</v>
      </c>
      <c r="U8" s="254">
        <v>15.897889132169013</v>
      </c>
      <c r="V8" s="254">
        <v>19.41966683153581</v>
      </c>
      <c r="W8" s="254">
        <v>19.886108075887272</v>
      </c>
      <c r="X8" s="254">
        <v>21.218527707208537</v>
      </c>
      <c r="Y8" s="254">
        <v>28.817408086415963</v>
      </c>
      <c r="Z8" s="254">
        <v>24.528693452380953</v>
      </c>
      <c r="AA8" s="254">
        <v>24.777507195744892</v>
      </c>
      <c r="AB8" s="255">
        <v>21.722148985408438</v>
      </c>
      <c r="AE8" s="119" t="s">
        <v>465</v>
      </c>
      <c r="AF8" s="123">
        <f>IFERROR(29.1931863400148, "Missing")</f>
        <v>29.193186340014801</v>
      </c>
      <c r="AG8" s="123">
        <v>27.265541284402886</v>
      </c>
      <c r="AH8" s="123">
        <v>21.719120647484147</v>
      </c>
      <c r="AI8" s="123">
        <v>6.2199900862484796</v>
      </c>
      <c r="AJ8" s="123">
        <v>15.897889132169013</v>
      </c>
      <c r="AK8" s="123">
        <v>19.41966683153581</v>
      </c>
      <c r="AL8" s="114">
        <v>19.886108075887272</v>
      </c>
      <c r="AM8" s="114">
        <f>IFERROR(29.1931863400148, "Missing")</f>
        <v>29.193186340014801</v>
      </c>
      <c r="AN8" s="114"/>
      <c r="AO8" s="123"/>
      <c r="AP8" s="123"/>
      <c r="AQ8" s="123"/>
      <c r="AR8" s="124">
        <f>AVERAGE(Table5[[#This Row],[Jan]:[Dec]])</f>
        <v>21.099336092219652</v>
      </c>
      <c r="AT8" s="119" t="s">
        <v>465</v>
      </c>
      <c r="AU8" s="123">
        <f>IF(Table5[[#This Row],[Jan]]=0, "Missing",Table5[[#This Row],[Jan]])</f>
        <v>29.193186340014801</v>
      </c>
      <c r="AV8" s="123">
        <f>IF(Table5[[#This Row],[Feb]]=0, "Missing",Table5[[#This Row],[Feb]])</f>
        <v>27.265541284402886</v>
      </c>
      <c r="AW8" s="123">
        <f>IF(Table5[[#This Row],[Mar]]=0, "Missing",Table5[[#This Row],[Mar]])</f>
        <v>21.719120647484147</v>
      </c>
      <c r="AX8" s="123">
        <f>IF(Table5[[#This Row],[Apr]]=0, "Missing",Table5[[#This Row],[Apr]])</f>
        <v>6.2199900862484796</v>
      </c>
      <c r="AY8" s="123">
        <f>IF(Table5[[#This Row],[May]]=0, "Missing",Table5[[#This Row],[May]])</f>
        <v>15.897889132169013</v>
      </c>
      <c r="AZ8" s="123">
        <f>IF(Table5[[#This Row],[Jun]]=0, "Missing",Table5[[#This Row],[Jun]])</f>
        <v>19.41966683153581</v>
      </c>
      <c r="BA8" s="123">
        <f>IF(Table5[[#This Row],[Jul]]=0, "Missing",Table5[[#This Row],[Jul]])</f>
        <v>19.886108075887272</v>
      </c>
      <c r="BB8" s="123">
        <f>IF(Table5[[#This Row],[Aug]]=0, "Missing",Table5[[#This Row],[Aug]])</f>
        <v>29.193186340014801</v>
      </c>
      <c r="BC8" s="123" t="str">
        <f>IF(Table5[[#This Row],[Sep]]=0, "Missing",Table5[[#This Row],[Sep]])</f>
        <v>Missing</v>
      </c>
      <c r="BD8" s="123"/>
      <c r="BE8" s="123"/>
      <c r="BF8" s="124"/>
      <c r="BG8" s="124">
        <f>AVERAGE(Table59[[#This Row],[Jan]:[Aug]])</f>
        <v>21.099336092219652</v>
      </c>
      <c r="BH8" s="132">
        <f>AVERAGE(AU8:AW8,AY8)</f>
        <v>23.518934351017712</v>
      </c>
      <c r="BI8">
        <v>18.689209999999999</v>
      </c>
    </row>
    <row r="9" spans="3:62" hidden="1">
      <c r="C9" t="s">
        <v>27</v>
      </c>
      <c r="D9" t="s">
        <v>28</v>
      </c>
      <c r="E9" t="str">
        <f>Table82[[#This Row],[Site ID]]&amp;"-"&amp;Table82[[#This Row],[Site Name]]</f>
        <v>KCA-Kings Copse Avenue</v>
      </c>
      <c r="F9">
        <v>2139244</v>
      </c>
      <c r="G9" t="s">
        <v>17</v>
      </c>
      <c r="H9" s="116">
        <v>44930</v>
      </c>
      <c r="I9" s="116">
        <v>44958</v>
      </c>
      <c r="J9">
        <v>673.28333333332557</v>
      </c>
      <c r="K9">
        <v>36.947702057083873</v>
      </c>
      <c r="L9">
        <v>19.283769340857972</v>
      </c>
      <c r="M9">
        <v>1.8080000000000001</v>
      </c>
      <c r="P9" s="258" t="s">
        <v>466</v>
      </c>
      <c r="Q9" s="256">
        <v>12.270043247007434</v>
      </c>
      <c r="R9" s="114">
        <v>11.076684738209218</v>
      </c>
      <c r="S9" s="114">
        <v>9.214826001312943</v>
      </c>
      <c r="T9" s="114">
        <v>7.6745872378410471</v>
      </c>
      <c r="U9" s="114">
        <v>5.6328401025968819</v>
      </c>
      <c r="V9" s="114">
        <v>6.3301025671435536</v>
      </c>
      <c r="W9" s="114">
        <v>4.7808028035986423</v>
      </c>
      <c r="X9" s="114">
        <v>5.7384957597667308</v>
      </c>
      <c r="Y9" s="114">
        <v>8.9211152600212156</v>
      </c>
      <c r="Z9" s="114">
        <v>8.8860208333333333</v>
      </c>
      <c r="AA9" s="114">
        <v>10.052809678442655</v>
      </c>
      <c r="AB9" s="253">
        <v>8.2343934753885133</v>
      </c>
      <c r="AE9" s="119" t="s">
        <v>466</v>
      </c>
      <c r="AF9" s="123">
        <v>12.270043247007434</v>
      </c>
      <c r="AG9" s="123">
        <v>11.076684738209218</v>
      </c>
      <c r="AH9" s="123">
        <v>9.214826001312943</v>
      </c>
      <c r="AI9" s="123">
        <v>7.6745872378410471</v>
      </c>
      <c r="AJ9" s="123">
        <v>5.6328401025968819</v>
      </c>
      <c r="AK9" s="123">
        <v>6.3301025671435536</v>
      </c>
      <c r="AL9" s="114">
        <v>4.7808028035986423</v>
      </c>
      <c r="AM9" s="114">
        <f>IFERROR(5.73849575976673, "Missing")</f>
        <v>5.7384957597667299</v>
      </c>
      <c r="AN9" s="123"/>
      <c r="AO9" s="123"/>
      <c r="AP9" s="123"/>
      <c r="AQ9" s="123"/>
      <c r="AR9" s="124">
        <f>AVERAGE(Table5[[#This Row],[Jan]:[Dec]])</f>
        <v>7.8397978071845555</v>
      </c>
      <c r="AT9" s="119" t="s">
        <v>466</v>
      </c>
      <c r="AU9" s="123">
        <f>IF(Table5[[#This Row],[Jan]]=0, "Missing",Table5[[#This Row],[Jan]])</f>
        <v>12.270043247007434</v>
      </c>
      <c r="AV9" s="123">
        <f>IF(Table5[[#This Row],[Feb]]=0, "Missing",Table5[[#This Row],[Feb]])</f>
        <v>11.076684738209218</v>
      </c>
      <c r="AW9" s="123">
        <f>IF(Table5[[#This Row],[Mar]]=0, "Missing",Table5[[#This Row],[Mar]])</f>
        <v>9.214826001312943</v>
      </c>
      <c r="AX9" s="123">
        <f>IF(Table5[[#This Row],[Apr]]=0, "Missing",Table5[[#This Row],[Apr]])</f>
        <v>7.6745872378410471</v>
      </c>
      <c r="AY9" s="123">
        <f>IF(Table5[[#This Row],[May]]=0, "Missing",Table5[[#This Row],[May]])</f>
        <v>5.6328401025968819</v>
      </c>
      <c r="AZ9" s="123">
        <f>IF(Table5[[#This Row],[Jun]]=0, "Missing",Table5[[#This Row],[Jun]])</f>
        <v>6.3301025671435536</v>
      </c>
      <c r="BA9" s="123">
        <f>IF(Table5[[#This Row],[Jul]]=0, "Missing",Table5[[#This Row],[Jul]])</f>
        <v>4.7808028035986423</v>
      </c>
      <c r="BB9" s="123">
        <f>IF(Table5[[#This Row],[Aug]]=0, "Missing",Table5[[#This Row],[Aug]])</f>
        <v>5.7384957597667299</v>
      </c>
      <c r="BC9" s="123"/>
      <c r="BD9" s="123"/>
      <c r="BE9" s="123"/>
      <c r="BF9" s="124"/>
      <c r="BG9" s="124">
        <f>AVERAGE(Table59[[#This Row],[Jan]:[Aug]])</f>
        <v>7.8397978071845555</v>
      </c>
      <c r="BH9" s="133"/>
      <c r="BI9">
        <v>10.8362</v>
      </c>
    </row>
    <row r="10" spans="3:62" hidden="1">
      <c r="C10" t="s">
        <v>31</v>
      </c>
      <c r="D10" t="s">
        <v>32</v>
      </c>
      <c r="E10" t="str">
        <f>Table82[[#This Row],[Site ID]]&amp;"-"&amp;Table82[[#This Row],[Site Name]]</f>
        <v>GR-Grange Road</v>
      </c>
      <c r="F10">
        <v>2139245</v>
      </c>
      <c r="G10" t="s">
        <v>17</v>
      </c>
      <c r="H10" s="116">
        <v>44930</v>
      </c>
      <c r="I10" s="116">
        <v>44958</v>
      </c>
      <c r="J10">
        <v>673.30000000004657</v>
      </c>
      <c r="K10">
        <v>34.637613248178212</v>
      </c>
      <c r="L10">
        <v>18.078086246439568</v>
      </c>
      <c r="M10">
        <v>1.6950000000000001</v>
      </c>
      <c r="P10" s="258" t="s">
        <v>467</v>
      </c>
      <c r="Q10" s="256">
        <v>30.680025254397233</v>
      </c>
      <c r="R10" s="114">
        <v>31.723951046351313</v>
      </c>
      <c r="S10" s="114"/>
      <c r="T10" s="114">
        <v>23.921281511041844</v>
      </c>
      <c r="U10" s="114">
        <v>18.559765232530296</v>
      </c>
      <c r="V10" s="114">
        <v>19.482783260018532</v>
      </c>
      <c r="W10" s="114">
        <v>32.246056743211888</v>
      </c>
      <c r="X10" s="114">
        <v>19.650645666792112</v>
      </c>
      <c r="Y10" s="114">
        <v>26.185503462311836</v>
      </c>
      <c r="Z10" s="114">
        <v>24.201098214285715</v>
      </c>
      <c r="AA10" s="114">
        <v>26.826977270475805</v>
      </c>
      <c r="AB10" s="253">
        <v>25.347808766141657</v>
      </c>
      <c r="AE10" s="119" t="s">
        <v>467</v>
      </c>
      <c r="AF10" s="123">
        <v>30.680025254397233</v>
      </c>
      <c r="AG10" s="123">
        <v>31.723951046351313</v>
      </c>
      <c r="AH10" s="123"/>
      <c r="AI10" s="123">
        <v>23.921281511041844</v>
      </c>
      <c r="AJ10" s="123">
        <v>18.559765232530296</v>
      </c>
      <c r="AK10" s="123">
        <v>19.482783260018532</v>
      </c>
      <c r="AL10" s="114">
        <v>32.246056743211888</v>
      </c>
      <c r="AM10" s="114">
        <v>19.650645666792112</v>
      </c>
      <c r="AN10" s="123"/>
      <c r="AO10" s="123"/>
      <c r="AP10" s="123"/>
      <c r="AQ10" s="123"/>
      <c r="AR10" s="124">
        <f>AVERAGE(Table5[[#This Row],[Jan]:[Dec]])</f>
        <v>25.180644102049033</v>
      </c>
      <c r="AT10" s="119" t="s">
        <v>467</v>
      </c>
      <c r="AU10" s="123">
        <f>IF(Table5[[#This Row],[Jan]]=0, "Missing",Table5[[#This Row],[Jan]])</f>
        <v>30.680025254397233</v>
      </c>
      <c r="AV10" s="123">
        <f>IF(Table5[[#This Row],[Feb]]=0, "Missing",Table5[[#This Row],[Feb]])</f>
        <v>31.723951046351313</v>
      </c>
      <c r="AW10" s="123" t="str">
        <f>IF(Table5[[#This Row],[Mar]]=0, "Missing",Table5[[#This Row],[Mar]])</f>
        <v>Missing</v>
      </c>
      <c r="AX10" s="123">
        <f>IF(Table5[[#This Row],[Apr]]=0, "Missing",Table5[[#This Row],[Apr]])</f>
        <v>23.921281511041844</v>
      </c>
      <c r="AY10" s="123">
        <f>IF(Table5[[#This Row],[May]]=0, "Missing",Table5[[#This Row],[May]])</f>
        <v>18.559765232530296</v>
      </c>
      <c r="AZ10" s="123">
        <f>IF(Table5[[#This Row],[Jun]]=0, "Missing",Table5[[#This Row],[Jun]])</f>
        <v>19.482783260018532</v>
      </c>
      <c r="BA10" s="123">
        <f>IF(Table5[[#This Row],[Jul]]=0, "Missing",Table5[[#This Row],[Jul]])</f>
        <v>32.246056743211888</v>
      </c>
      <c r="BB10" s="123">
        <f>IF(Table5[[#This Row],[Aug]]=0, "Missing",Table5[[#This Row],[Aug]])</f>
        <v>19.650645666792112</v>
      </c>
      <c r="BC10" s="123"/>
      <c r="BD10" s="123"/>
      <c r="BE10" s="123"/>
      <c r="BF10" s="124"/>
      <c r="BG10" s="124">
        <f>AVERAGE(Table59[[#This Row],[Jan]:[Aug]])</f>
        <v>25.180644102049033</v>
      </c>
      <c r="BH10" s="133"/>
      <c r="BI10">
        <v>17.468679999999999</v>
      </c>
      <c r="BJ10" t="s">
        <v>468</v>
      </c>
    </row>
    <row r="11" spans="3:62" hidden="1">
      <c r="C11" t="s">
        <v>35</v>
      </c>
      <c r="D11" t="s">
        <v>36</v>
      </c>
      <c r="E11" t="str">
        <f>Table82[[#This Row],[Site ID]]&amp;"-"&amp;Table82[[#This Row],[Site Name]]</f>
        <v>PAV-Pavilion Road</v>
      </c>
      <c r="F11">
        <v>2139246</v>
      </c>
      <c r="G11" t="s">
        <v>17</v>
      </c>
      <c r="H11" s="116">
        <v>44930</v>
      </c>
      <c r="I11" s="116">
        <v>44958</v>
      </c>
      <c r="J11">
        <v>673.2666666667792</v>
      </c>
      <c r="K11">
        <v>21.131011981380766</v>
      </c>
      <c r="L11">
        <v>11.028711890073469</v>
      </c>
      <c r="M11">
        <v>1.034</v>
      </c>
      <c r="P11" s="258" t="s">
        <v>469</v>
      </c>
      <c r="Q11" s="256">
        <v>39.589784357900598</v>
      </c>
      <c r="R11" s="114">
        <v>44.097651351555669</v>
      </c>
      <c r="S11" s="114">
        <v>35.338352899110127</v>
      </c>
      <c r="T11" s="114">
        <v>40.661047543504694</v>
      </c>
      <c r="U11" s="114">
        <v>38.740493397328194</v>
      </c>
      <c r="V11" s="114">
        <v>40.306950422070244</v>
      </c>
      <c r="W11" s="114">
        <v>17.914031694066036</v>
      </c>
      <c r="X11" s="114">
        <v>35.961394905976768</v>
      </c>
      <c r="Y11" s="114">
        <v>41.183773051053819</v>
      </c>
      <c r="Z11" s="114">
        <v>39.229529761904757</v>
      </c>
      <c r="AA11" s="114">
        <v>37.593075273943619</v>
      </c>
      <c r="AB11" s="253">
        <v>37.328734968946769</v>
      </c>
      <c r="AE11" s="119" t="s">
        <v>469</v>
      </c>
      <c r="AF11" s="123">
        <v>39.589784357900598</v>
      </c>
      <c r="AG11" s="123">
        <v>44.097651351555669</v>
      </c>
      <c r="AH11" s="123">
        <v>35.338352899110127</v>
      </c>
      <c r="AI11" s="123">
        <v>40.661047543504694</v>
      </c>
      <c r="AJ11" s="123">
        <v>38.740493397328194</v>
      </c>
      <c r="AK11" s="123">
        <v>40.306950422070244</v>
      </c>
      <c r="AL11" s="114">
        <v>17.914031694066036</v>
      </c>
      <c r="AM11" s="114">
        <v>35.961394905976768</v>
      </c>
      <c r="AN11" s="123"/>
      <c r="AO11" s="123"/>
      <c r="AP11" s="123"/>
      <c r="AQ11" s="123"/>
      <c r="AR11" s="124">
        <f>AVERAGE(Table5[[#This Row],[Jan]:[Dec]])</f>
        <v>36.576213321439035</v>
      </c>
      <c r="AT11" s="119" t="s">
        <v>469</v>
      </c>
      <c r="AU11" s="123">
        <f>IF(Table5[[#This Row],[Jan]]=0, "Missing",Table5[[#This Row],[Jan]])</f>
        <v>39.589784357900598</v>
      </c>
      <c r="AV11" s="123">
        <f>IF(Table5[[#This Row],[Feb]]=0, "Missing",Table5[[#This Row],[Feb]])</f>
        <v>44.097651351555669</v>
      </c>
      <c r="AW11" s="123">
        <f>IF(Table5[[#This Row],[Mar]]=0, "Missing",Table5[[#This Row],[Mar]])</f>
        <v>35.338352899110127</v>
      </c>
      <c r="AX11" s="123">
        <f>IF(Table5[[#This Row],[Apr]]=0, "Missing",Table5[[#This Row],[Apr]])</f>
        <v>40.661047543504694</v>
      </c>
      <c r="AY11" s="123">
        <f>IF(Table5[[#This Row],[May]]=0, "Missing",Table5[[#This Row],[May]])</f>
        <v>38.740493397328194</v>
      </c>
      <c r="AZ11" s="123">
        <f>IF(Table5[[#This Row],[Jun]]=0, "Missing",Table5[[#This Row],[Jun]])</f>
        <v>40.306950422070244</v>
      </c>
      <c r="BA11" s="123">
        <f>IF(Table5[[#This Row],[Jul]]=0, "Missing",Table5[[#This Row],[Jul]])</f>
        <v>17.914031694066036</v>
      </c>
      <c r="BB11" s="123">
        <f>IF(Table5[[#This Row],[Aug]]=0, "Missing",Table5[[#This Row],[Aug]])</f>
        <v>35.961394905976768</v>
      </c>
      <c r="BC11" s="123"/>
      <c r="BD11" s="123"/>
      <c r="BE11" s="123"/>
      <c r="BF11" s="124"/>
      <c r="BG11" s="124">
        <f>AVERAGE(Table59[[#This Row],[Jan]:[Aug]])</f>
        <v>36.576213321439035</v>
      </c>
      <c r="BH11" s="133"/>
      <c r="BI11">
        <v>17.468679999999999</v>
      </c>
    </row>
    <row r="12" spans="3:62" hidden="1">
      <c r="C12" t="s">
        <v>39</v>
      </c>
      <c r="D12" t="s">
        <v>40</v>
      </c>
      <c r="E12" t="str">
        <f>Table82[[#This Row],[Site ID]]&amp;"-"&amp;Table82[[#This Row],[Site Name]]</f>
        <v>WSRB-Winchester Street Railway Bridge</v>
      </c>
      <c r="F12">
        <v>2139247</v>
      </c>
      <c r="G12" t="s">
        <v>17</v>
      </c>
      <c r="H12" s="116">
        <v>44930</v>
      </c>
      <c r="I12" s="116">
        <v>44958</v>
      </c>
      <c r="J12">
        <v>672.79999999998836</v>
      </c>
      <c r="K12">
        <v>22.229537752675771</v>
      </c>
      <c r="L12">
        <v>11.602055194507187</v>
      </c>
      <c r="M12">
        <v>1.087</v>
      </c>
      <c r="P12" s="258" t="s">
        <v>470</v>
      </c>
      <c r="Q12" s="256">
        <v>23.267941541977937</v>
      </c>
      <c r="R12" s="114">
        <v>25.368837658479194</v>
      </c>
      <c r="S12" s="114">
        <v>21.019896162798222</v>
      </c>
      <c r="T12" s="114">
        <v>19.628424158276562</v>
      </c>
      <c r="U12" s="114">
        <v>15.890791872106844</v>
      </c>
      <c r="V12" s="114">
        <v>17.443169213132091</v>
      </c>
      <c r="W12" s="114">
        <v>14.237692842941932</v>
      </c>
      <c r="X12" s="114">
        <v>16.983249071664581</v>
      </c>
      <c r="Y12" s="114">
        <v>24.339442987885192</v>
      </c>
      <c r="Z12" s="114">
        <v>26.023346726190475</v>
      </c>
      <c r="AA12" s="114">
        <v>22.755478811880661</v>
      </c>
      <c r="AB12" s="253">
        <v>20.632570095212156</v>
      </c>
      <c r="AE12" s="119" t="s">
        <v>470</v>
      </c>
      <c r="AF12" s="123">
        <v>23.267941541977937</v>
      </c>
      <c r="AG12" s="123">
        <v>25.368837658479194</v>
      </c>
      <c r="AH12" s="123">
        <v>21.019896162798222</v>
      </c>
      <c r="AI12" s="123">
        <v>19.628424158276562</v>
      </c>
      <c r="AJ12" s="123">
        <v>15.890791872106844</v>
      </c>
      <c r="AK12" s="123">
        <v>17.443169213132091</v>
      </c>
      <c r="AL12" s="114">
        <v>14.237692842941932</v>
      </c>
      <c r="AM12" s="114">
        <v>16.983249071664581</v>
      </c>
      <c r="AN12" s="123"/>
      <c r="AO12" s="123"/>
      <c r="AP12" s="123"/>
      <c r="AQ12" s="123"/>
      <c r="AR12" s="124">
        <f>AVERAGE(Table5[[#This Row],[Jan]:[Dec]])</f>
        <v>19.23000031517217</v>
      </c>
      <c r="AT12" s="119" t="s">
        <v>470</v>
      </c>
      <c r="AU12" s="123">
        <f>IF(Table5[[#This Row],[Jan]]=0, "Missing",Table5[[#This Row],[Jan]])</f>
        <v>23.267941541977937</v>
      </c>
      <c r="AV12" s="123">
        <f>IF(Table5[[#This Row],[Feb]]=0, "Missing",Table5[[#This Row],[Feb]])</f>
        <v>25.368837658479194</v>
      </c>
      <c r="AW12" s="123">
        <f>IF(Table5[[#This Row],[Mar]]=0, "Missing",Table5[[#This Row],[Mar]])</f>
        <v>21.019896162798222</v>
      </c>
      <c r="AX12" s="123">
        <f>IF(Table5[[#This Row],[Apr]]=0, "Missing",Table5[[#This Row],[Apr]])</f>
        <v>19.628424158276562</v>
      </c>
      <c r="AY12" s="123">
        <f>IF(Table5[[#This Row],[May]]=0, "Missing",Table5[[#This Row],[May]])</f>
        <v>15.890791872106844</v>
      </c>
      <c r="AZ12" s="123">
        <f>IF(Table5[[#This Row],[Jun]]=0, "Missing",Table5[[#This Row],[Jun]])</f>
        <v>17.443169213132091</v>
      </c>
      <c r="BA12" s="123">
        <f>IF(Table5[[#This Row],[Jul]]=0, "Missing",Table5[[#This Row],[Jul]])</f>
        <v>14.237692842941932</v>
      </c>
      <c r="BB12" s="123">
        <f>IF(Table5[[#This Row],[Aug]]=0, "Missing",Table5[[#This Row],[Aug]])</f>
        <v>16.983249071664581</v>
      </c>
      <c r="BC12" s="123"/>
      <c r="BD12" s="123"/>
      <c r="BE12" s="123"/>
      <c r="BF12" s="124"/>
      <c r="BG12" s="124">
        <f>AVERAGE(Table59[[#This Row],[Jan]:[Aug]])</f>
        <v>19.23000031517217</v>
      </c>
      <c r="BH12" s="133"/>
      <c r="BI12" s="144">
        <v>18.209669999999999</v>
      </c>
    </row>
    <row r="13" spans="3:62" hidden="1">
      <c r="C13" t="s">
        <v>43</v>
      </c>
      <c r="D13" t="s">
        <v>44</v>
      </c>
      <c r="E13" t="str">
        <f>Table82[[#This Row],[Site ID]]&amp;"-"&amp;Table82[[#This Row],[Site Name]]</f>
        <v>UNC-Upper Northam Close</v>
      </c>
      <c r="F13">
        <v>2139248</v>
      </c>
      <c r="G13" t="s">
        <v>17</v>
      </c>
      <c r="H13" s="116">
        <v>44930</v>
      </c>
      <c r="I13" s="116">
        <v>44958</v>
      </c>
      <c r="J13">
        <v>673.16666666680248</v>
      </c>
      <c r="K13">
        <v>30.454434265901259</v>
      </c>
      <c r="L13">
        <v>15.894798677401493</v>
      </c>
      <c r="M13">
        <v>1.49</v>
      </c>
      <c r="P13" s="258" t="s">
        <v>471</v>
      </c>
      <c r="Q13" s="256">
        <v>37.525473981145332</v>
      </c>
      <c r="R13" s="114">
        <v>35.474740757273288</v>
      </c>
      <c r="S13" s="114">
        <v>28.450479656368358</v>
      </c>
      <c r="T13" s="114">
        <v>29.544220674613822</v>
      </c>
      <c r="U13" s="114">
        <v>27.337257799665892</v>
      </c>
      <c r="V13" s="114">
        <v>28.910151751976631</v>
      </c>
      <c r="W13" s="114">
        <v>22.712445559057191</v>
      </c>
      <c r="X13" s="114">
        <v>24.023694146138894</v>
      </c>
      <c r="Y13" s="114">
        <v>30.441531946510807</v>
      </c>
      <c r="Z13" s="114"/>
      <c r="AA13" s="114">
        <v>31.870651634544181</v>
      </c>
      <c r="AB13" s="253">
        <v>29.629064790729437</v>
      </c>
      <c r="AE13" s="119" t="s">
        <v>471</v>
      </c>
      <c r="AF13" s="123">
        <v>37.525473981145332</v>
      </c>
      <c r="AG13" s="123">
        <v>35.474740757273288</v>
      </c>
      <c r="AH13" s="123">
        <v>28.450479656368358</v>
      </c>
      <c r="AI13" s="123">
        <v>29.544220674613822</v>
      </c>
      <c r="AJ13" s="123">
        <v>27.337257799665892</v>
      </c>
      <c r="AK13" s="123">
        <v>28.910151751976631</v>
      </c>
      <c r="AL13" s="114">
        <v>22.712445559057191</v>
      </c>
      <c r="AM13" s="114">
        <v>24.023694146138894</v>
      </c>
      <c r="AN13" s="123"/>
      <c r="AO13" s="123"/>
      <c r="AP13" s="123"/>
      <c r="AQ13" s="123"/>
      <c r="AR13" s="124">
        <f>AVERAGE(Table5[[#This Row],[Jan]:[Dec]])</f>
        <v>29.247308040779927</v>
      </c>
      <c r="AT13" s="119" t="s">
        <v>471</v>
      </c>
      <c r="AU13" s="123">
        <f>IF(Table5[[#This Row],[Jan]]=0, "Missing",Table5[[#This Row],[Jan]])</f>
        <v>37.525473981145332</v>
      </c>
      <c r="AV13" s="123">
        <f>IF(Table5[[#This Row],[Feb]]=0, "Missing",Table5[[#This Row],[Feb]])</f>
        <v>35.474740757273288</v>
      </c>
      <c r="AW13" s="123">
        <f>IF(Table5[[#This Row],[Mar]]=0, "Missing",Table5[[#This Row],[Mar]])</f>
        <v>28.450479656368358</v>
      </c>
      <c r="AX13" s="123">
        <f>IF(Table5[[#This Row],[Apr]]=0, "Missing",Table5[[#This Row],[Apr]])</f>
        <v>29.544220674613822</v>
      </c>
      <c r="AY13" s="123">
        <f>IF(Table5[[#This Row],[May]]=0, "Missing",Table5[[#This Row],[May]])</f>
        <v>27.337257799665892</v>
      </c>
      <c r="AZ13" s="123">
        <f>IF(Table5[[#This Row],[Jun]]=0, "Missing",Table5[[#This Row],[Jun]])</f>
        <v>28.910151751976631</v>
      </c>
      <c r="BA13" s="123">
        <f>IF(Table5[[#This Row],[Jul]]=0, "Missing",Table5[[#This Row],[Jul]])</f>
        <v>22.712445559057191</v>
      </c>
      <c r="BB13" s="123">
        <f>IF(Table5[[#This Row],[Aug]]=0, "Missing",Table5[[#This Row],[Aug]])</f>
        <v>24.023694146138894</v>
      </c>
      <c r="BC13" s="123"/>
      <c r="BD13" s="123"/>
      <c r="BE13" s="123"/>
      <c r="BF13" s="124"/>
      <c r="BG13" s="124">
        <f>AVERAGE(Table59[[#This Row],[Jan]:[Aug]])</f>
        <v>29.247308040779927</v>
      </c>
      <c r="BH13" s="133"/>
      <c r="BI13">
        <v>11.37513</v>
      </c>
    </row>
    <row r="14" spans="3:62" hidden="1">
      <c r="C14" t="s">
        <v>47</v>
      </c>
      <c r="D14" t="s">
        <v>34</v>
      </c>
      <c r="E14" t="str">
        <f>Table82[[#This Row],[Site ID]]&amp;"-"&amp;Table82[[#This Row],[Site Name]]</f>
        <v>BDG-Bridge Road</v>
      </c>
      <c r="F14">
        <v>2139249</v>
      </c>
      <c r="G14" t="s">
        <v>17</v>
      </c>
      <c r="H14" s="116">
        <v>44930</v>
      </c>
      <c r="I14" s="116">
        <v>44958</v>
      </c>
      <c r="J14">
        <v>673.15000000008149</v>
      </c>
      <c r="K14">
        <v>30.680025254397233</v>
      </c>
      <c r="L14">
        <v>16.012539276825279</v>
      </c>
      <c r="M14">
        <v>1.5009999999999999</v>
      </c>
      <c r="P14" s="258" t="s">
        <v>472</v>
      </c>
      <c r="Q14" s="256">
        <v>37.603807559450154</v>
      </c>
      <c r="R14" s="114">
        <v>38.037000520490722</v>
      </c>
      <c r="S14" s="114">
        <v>31.98774555435676</v>
      </c>
      <c r="T14" s="114">
        <v>26.229702842697314</v>
      </c>
      <c r="U14" s="114">
        <v>23.791725442374776</v>
      </c>
      <c r="V14" s="114">
        <v>32.832121092207217</v>
      </c>
      <c r="W14" s="114">
        <v>23.729126517234285</v>
      </c>
      <c r="X14" s="114">
        <v>27.402729348236214</v>
      </c>
      <c r="Y14" s="114">
        <v>36.962341695351988</v>
      </c>
      <c r="Z14" s="114">
        <v>34.336075892857146</v>
      </c>
      <c r="AA14" s="114">
        <v>33.482640261408164</v>
      </c>
      <c r="AB14" s="253">
        <v>31.490456066060428</v>
      </c>
      <c r="AE14" s="119" t="s">
        <v>472</v>
      </c>
      <c r="AF14" s="123">
        <v>37.603807559450154</v>
      </c>
      <c r="AG14" s="123">
        <v>38.037000520490722</v>
      </c>
      <c r="AH14" s="123">
        <v>31.98774555435676</v>
      </c>
      <c r="AI14" s="123">
        <v>26.229702842697314</v>
      </c>
      <c r="AJ14" s="123">
        <v>23.791725442374776</v>
      </c>
      <c r="AK14" s="123">
        <v>32.832121092207217</v>
      </c>
      <c r="AL14" s="114">
        <v>23.729126517234285</v>
      </c>
      <c r="AM14" s="114">
        <v>27.402729348236214</v>
      </c>
      <c r="AN14" s="123"/>
      <c r="AO14" s="123"/>
      <c r="AP14" s="123"/>
      <c r="AQ14" s="123"/>
      <c r="AR14" s="124">
        <f>AVERAGE(Table5[[#This Row],[Jan]:[Dec]])</f>
        <v>30.201744859630931</v>
      </c>
      <c r="AT14" s="119" t="s">
        <v>472</v>
      </c>
      <c r="AU14" s="123">
        <f>IF(Table5[[#This Row],[Jan]]=0, "Missing",Table5[[#This Row],[Jan]])</f>
        <v>37.603807559450154</v>
      </c>
      <c r="AV14" s="123">
        <f>IF(Table5[[#This Row],[Feb]]=0, "Missing",Table5[[#This Row],[Feb]])</f>
        <v>38.037000520490722</v>
      </c>
      <c r="AW14" s="123">
        <f>IF(Table5[[#This Row],[Mar]]=0, "Missing",Table5[[#This Row],[Mar]])</f>
        <v>31.98774555435676</v>
      </c>
      <c r="AX14" s="123">
        <f>IF(Table5[[#This Row],[Apr]]=0, "Missing",Table5[[#This Row],[Apr]])</f>
        <v>26.229702842697314</v>
      </c>
      <c r="AY14" s="123">
        <f>IF(Table5[[#This Row],[May]]=0, "Missing",Table5[[#This Row],[May]])</f>
        <v>23.791725442374776</v>
      </c>
      <c r="AZ14" s="123">
        <f>IF(Table5[[#This Row],[Jun]]=0, "Missing",Table5[[#This Row],[Jun]])</f>
        <v>32.832121092207217</v>
      </c>
      <c r="BA14" s="123">
        <f>IF(Table5[[#This Row],[Jul]]=0, "Missing",Table5[[#This Row],[Jul]])</f>
        <v>23.729126517234285</v>
      </c>
      <c r="BB14" s="123">
        <f>IF(Table5[[#This Row],[Aug]]=0, "Missing",Table5[[#This Row],[Aug]])</f>
        <v>27.402729348236214</v>
      </c>
      <c r="BC14" s="123"/>
      <c r="BD14" s="123"/>
      <c r="BE14" s="123"/>
      <c r="BF14" s="124"/>
      <c r="BG14" s="124">
        <f>AVERAGE(Table59[[#This Row],[Jan]:[Aug]])</f>
        <v>30.201744859630931</v>
      </c>
      <c r="BH14" s="133"/>
      <c r="BI14" s="144">
        <v>13.14419</v>
      </c>
    </row>
    <row r="15" spans="3:62" hidden="1">
      <c r="C15" t="s">
        <v>50</v>
      </c>
      <c r="D15" t="s">
        <v>38</v>
      </c>
      <c r="E15" t="str">
        <f>Table82[[#This Row],[Site ID]]&amp;"-"&amp;Table82[[#This Row],[Site Name]]</f>
        <v>BDG2-Bridge Road 2</v>
      </c>
      <c r="F15">
        <v>2139250</v>
      </c>
      <c r="G15" t="s">
        <v>17</v>
      </c>
      <c r="H15" s="116">
        <v>44930</v>
      </c>
      <c r="I15" s="116">
        <v>44958</v>
      </c>
      <c r="J15">
        <v>673.18333333334886</v>
      </c>
      <c r="K15">
        <v>39.589784357900598</v>
      </c>
      <c r="L15">
        <v>20.662726700365656</v>
      </c>
      <c r="M15">
        <v>1.9370000000000001</v>
      </c>
      <c r="P15" s="258" t="s">
        <v>473</v>
      </c>
      <c r="Q15" s="256">
        <v>38.237868946151686</v>
      </c>
      <c r="R15" s="114">
        <v>38.244454193937479</v>
      </c>
      <c r="S15" s="114"/>
      <c r="T15" s="114">
        <v>32.162301858733279</v>
      </c>
      <c r="U15" s="114">
        <v>24.943516762487</v>
      </c>
      <c r="V15" s="114"/>
      <c r="W15" s="114">
        <v>25.201384890305462</v>
      </c>
      <c r="X15" s="114">
        <v>24.781934561626201</v>
      </c>
      <c r="Y15" s="114">
        <v>29.522270487131678</v>
      </c>
      <c r="Z15" s="114">
        <v>30.036388392857145</v>
      </c>
      <c r="AA15" s="114">
        <v>33.879711614638445</v>
      </c>
      <c r="AB15" s="253">
        <v>30.778870189763154</v>
      </c>
      <c r="AE15" s="119" t="s">
        <v>473</v>
      </c>
      <c r="AF15" s="123">
        <v>38.237868946151686</v>
      </c>
      <c r="AG15" s="123">
        <v>38.244454193937479</v>
      </c>
      <c r="AH15" s="123"/>
      <c r="AI15" s="123">
        <v>32.162301858733279</v>
      </c>
      <c r="AJ15" s="123">
        <v>24.943516762487</v>
      </c>
      <c r="AK15" s="123"/>
      <c r="AL15" s="114">
        <v>25.201384890305462</v>
      </c>
      <c r="AM15" s="114">
        <v>24.781934561626201</v>
      </c>
      <c r="AN15" s="123"/>
      <c r="AO15" s="123"/>
      <c r="AP15" s="123"/>
      <c r="AQ15" s="123"/>
      <c r="AR15" s="124">
        <f>AVERAGE(Table5[[#This Row],[Jan]:[Dec]])</f>
        <v>30.595243535540188</v>
      </c>
      <c r="AT15" s="119" t="s">
        <v>473</v>
      </c>
      <c r="AU15" s="123">
        <f>IF(Table5[[#This Row],[Jan]]=0, "Missing",Table5[[#This Row],[Jan]])</f>
        <v>38.237868946151686</v>
      </c>
      <c r="AV15" s="123">
        <f>IF(Table5[[#This Row],[Feb]]=0, "Missing",Table5[[#This Row],[Feb]])</f>
        <v>38.244454193937479</v>
      </c>
      <c r="AW15" s="123" t="str">
        <f>IF(Table5[[#This Row],[Mar]]=0, "Missing",Table5[[#This Row],[Mar]])</f>
        <v>Missing</v>
      </c>
      <c r="AX15" s="123">
        <f>IF(Table5[[#This Row],[Apr]]=0, "Missing",Table5[[#This Row],[Apr]])</f>
        <v>32.162301858733279</v>
      </c>
      <c r="AY15" s="123">
        <f>IF(Table5[[#This Row],[May]]=0, "Missing",Table5[[#This Row],[May]])</f>
        <v>24.943516762487</v>
      </c>
      <c r="AZ15" s="123" t="str">
        <f>IF(Table5[[#This Row],[Jun]]=0, "Missing",Table5[[#This Row],[Jun]])</f>
        <v>Missing</v>
      </c>
      <c r="BA15" s="123">
        <f>IF(Table5[[#This Row],[Jul]]=0, "Missing",Table5[[#This Row],[Jul]])</f>
        <v>25.201384890305462</v>
      </c>
      <c r="BB15" s="123">
        <f>IF(Table5[[#This Row],[Aug]]=0, "Missing",Table5[[#This Row],[Aug]])</f>
        <v>24.781934561626201</v>
      </c>
      <c r="BC15" s="123"/>
      <c r="BD15" s="123"/>
      <c r="BE15" s="123"/>
      <c r="BF15" s="124"/>
      <c r="BG15" s="124">
        <f>AVERAGE(Table59[[#This Row],[Jan]:[Aug]])</f>
        <v>30.595243535540188</v>
      </c>
      <c r="BH15" s="133"/>
      <c r="BI15" s="144">
        <v>13.14419</v>
      </c>
    </row>
    <row r="16" spans="3:62" hidden="1">
      <c r="C16" t="s">
        <v>53</v>
      </c>
      <c r="D16" t="s">
        <v>54</v>
      </c>
      <c r="E16" t="str">
        <f>Table82[[#This Row],[Site ID]]&amp;"-"&amp;Table82[[#This Row],[Site Name]]</f>
        <v>OH2-Oakhill 2 (Bridge)</v>
      </c>
      <c r="F16">
        <v>2139251</v>
      </c>
      <c r="G16" t="s">
        <v>17</v>
      </c>
      <c r="H16" s="116">
        <v>44930</v>
      </c>
      <c r="I16" s="116">
        <v>44958</v>
      </c>
      <c r="J16">
        <v>673.23333333333721</v>
      </c>
      <c r="K16">
        <v>48.763144031291496</v>
      </c>
      <c r="L16">
        <v>25.450492709442326</v>
      </c>
      <c r="M16">
        <v>2.3860000000000001</v>
      </c>
      <c r="P16" s="258" t="s">
        <v>474</v>
      </c>
      <c r="Q16" s="256">
        <v>29.085065593324433</v>
      </c>
      <c r="R16" s="114">
        <v>29.668322972135368</v>
      </c>
      <c r="S16" s="114">
        <v>22.863685163443204</v>
      </c>
      <c r="T16" s="114">
        <v>22.812885077696961</v>
      </c>
      <c r="U16" s="114">
        <v>18.046611891248403</v>
      </c>
      <c r="V16" s="114">
        <v>18.442897530692154</v>
      </c>
      <c r="W16" s="114">
        <v>17.661571375327661</v>
      </c>
      <c r="X16" s="114">
        <v>16.207945765673067</v>
      </c>
      <c r="Y16" s="114">
        <v>26.676445961996173</v>
      </c>
      <c r="Z16" s="114">
        <v>26.514739583333331</v>
      </c>
      <c r="AA16" s="114">
        <v>25.456820486415683</v>
      </c>
      <c r="AB16" s="253">
        <v>23.039726491026041</v>
      </c>
      <c r="AE16" s="119" t="s">
        <v>474</v>
      </c>
      <c r="AF16" s="123">
        <v>29.085065593324433</v>
      </c>
      <c r="AG16" s="123">
        <v>29.668322972135368</v>
      </c>
      <c r="AH16" s="123">
        <v>22.863685163443204</v>
      </c>
      <c r="AI16" s="123">
        <v>22.812885077696961</v>
      </c>
      <c r="AJ16" s="123">
        <v>18.046611891248403</v>
      </c>
      <c r="AK16" s="123">
        <v>18.442897530692154</v>
      </c>
      <c r="AL16" s="114">
        <v>17.661571375327661</v>
      </c>
      <c r="AM16" s="114">
        <v>16.207945765673067</v>
      </c>
      <c r="AN16" s="123"/>
      <c r="AO16" s="123"/>
      <c r="AP16" s="123"/>
      <c r="AQ16" s="123"/>
      <c r="AR16" s="124">
        <f>AVERAGE(Table5[[#This Row],[Jan]:[Dec]])</f>
        <v>21.848623171192656</v>
      </c>
      <c r="AT16" s="119" t="s">
        <v>474</v>
      </c>
      <c r="AU16" s="123">
        <f>IF(Table5[[#This Row],[Jan]]=0, "Missing",Table5[[#This Row],[Jan]])</f>
        <v>29.085065593324433</v>
      </c>
      <c r="AV16" s="123">
        <f>IF(Table5[[#This Row],[Feb]]=0, "Missing",Table5[[#This Row],[Feb]])</f>
        <v>29.668322972135368</v>
      </c>
      <c r="AW16" s="123">
        <f>IF(Table5[[#This Row],[Mar]]=0, "Missing",Table5[[#This Row],[Mar]])</f>
        <v>22.863685163443204</v>
      </c>
      <c r="AX16" s="123">
        <f>IF(Table5[[#This Row],[Apr]]=0, "Missing",Table5[[#This Row],[Apr]])</f>
        <v>22.812885077696961</v>
      </c>
      <c r="AY16" s="123">
        <f>IF(Table5[[#This Row],[May]]=0, "Missing",Table5[[#This Row],[May]])</f>
        <v>18.046611891248403</v>
      </c>
      <c r="AZ16" s="123">
        <f>IF(Table5[[#This Row],[Jun]]=0, "Missing",Table5[[#This Row],[Jun]])</f>
        <v>18.442897530692154</v>
      </c>
      <c r="BA16" s="123">
        <f>IF(Table5[[#This Row],[Jul]]=0, "Missing",Table5[[#This Row],[Jul]])</f>
        <v>17.661571375327661</v>
      </c>
      <c r="BB16" s="123">
        <f>IF(Table5[[#This Row],[Aug]]=0, "Missing",Table5[[#This Row],[Aug]])</f>
        <v>16.207945765673067</v>
      </c>
      <c r="BC16" s="123"/>
      <c r="BD16" s="123"/>
      <c r="BE16" s="123"/>
      <c r="BF16" s="124"/>
      <c r="BG16" s="124">
        <f>AVERAGE(Table59[[#This Row],[Jan]:[Aug]])</f>
        <v>21.848623171192656</v>
      </c>
      <c r="BH16" s="133"/>
      <c r="BI16" s="144">
        <v>15.11342</v>
      </c>
    </row>
    <row r="17" spans="3:62" hidden="1">
      <c r="C17" t="s">
        <v>57</v>
      </c>
      <c r="D17" t="s">
        <v>58</v>
      </c>
      <c r="E17" t="str">
        <f>Table82[[#This Row],[Site ID]]&amp;"-"&amp;Table82[[#This Row],[Site Name]]</f>
        <v>OH-Oakhill (Prov)</v>
      </c>
      <c r="F17">
        <v>2139252</v>
      </c>
      <c r="G17" t="s">
        <v>17</v>
      </c>
      <c r="H17" s="116">
        <v>44930</v>
      </c>
      <c r="I17" s="116">
        <v>44958</v>
      </c>
      <c r="J17">
        <v>673.28333333332557</v>
      </c>
      <c r="K17">
        <v>37.84687179741114</v>
      </c>
      <c r="L17">
        <v>19.753064612427526</v>
      </c>
      <c r="M17">
        <v>1.8520000000000001</v>
      </c>
      <c r="P17" s="258" t="s">
        <v>475</v>
      </c>
      <c r="Q17" s="256">
        <v>28.623261420687147</v>
      </c>
      <c r="R17" s="114">
        <v>28.383046039604778</v>
      </c>
      <c r="S17" s="114">
        <v>23.44182711824141</v>
      </c>
      <c r="T17" s="114">
        <v>22.347290034703718</v>
      </c>
      <c r="U17" s="114">
        <v>16.961460875627253</v>
      </c>
      <c r="V17" s="114">
        <v>23.41159068002835</v>
      </c>
      <c r="W17" s="114">
        <v>24.087482851178883</v>
      </c>
      <c r="X17" s="114">
        <v>23.298755511417905</v>
      </c>
      <c r="Y17" s="114">
        <v>32.29486350148089</v>
      </c>
      <c r="Z17" s="114">
        <v>29.913540178571431</v>
      </c>
      <c r="AA17" s="114">
        <v>24.862314668148418</v>
      </c>
      <c r="AB17" s="253">
        <v>25.238675716335468</v>
      </c>
      <c r="AE17" s="119" t="s">
        <v>475</v>
      </c>
      <c r="AF17" s="123">
        <v>28.623261420687147</v>
      </c>
      <c r="AG17" s="123">
        <v>28.383046039604778</v>
      </c>
      <c r="AH17" s="123">
        <v>23.44182711824141</v>
      </c>
      <c r="AI17" s="123">
        <v>22.347290034703718</v>
      </c>
      <c r="AJ17" s="123">
        <v>16.961460875627253</v>
      </c>
      <c r="AK17" s="123">
        <v>23.41159068002835</v>
      </c>
      <c r="AL17" s="114">
        <v>24.087482851178883</v>
      </c>
      <c r="AM17" s="114">
        <v>23.298755511417905</v>
      </c>
      <c r="AN17" s="123"/>
      <c r="AO17" s="123"/>
      <c r="AP17" s="123"/>
      <c r="AQ17" s="123"/>
      <c r="AR17" s="124">
        <f>AVERAGE(Table5[[#This Row],[Jan]:[Dec]])</f>
        <v>23.819339316436182</v>
      </c>
      <c r="AT17" s="119" t="s">
        <v>475</v>
      </c>
      <c r="AU17" s="123">
        <f>IF(Table5[[#This Row],[Jan]]=0, "Missing",Table5[[#This Row],[Jan]])</f>
        <v>28.623261420687147</v>
      </c>
      <c r="AV17" s="123">
        <f>IF(Table5[[#This Row],[Feb]]=0, "Missing",Table5[[#This Row],[Feb]])</f>
        <v>28.383046039604778</v>
      </c>
      <c r="AW17" s="123">
        <f>IF(Table5[[#This Row],[Mar]]=0, "Missing",Table5[[#This Row],[Mar]])</f>
        <v>23.44182711824141</v>
      </c>
      <c r="AX17" s="123">
        <f>IF(Table5[[#This Row],[Apr]]=0, "Missing",Table5[[#This Row],[Apr]])</f>
        <v>22.347290034703718</v>
      </c>
      <c r="AY17" s="123">
        <f>IF(Table5[[#This Row],[May]]=0, "Missing",Table5[[#This Row],[May]])</f>
        <v>16.961460875627253</v>
      </c>
      <c r="AZ17" s="123">
        <f>IF(Table5[[#This Row],[Jun]]=0, "Missing",Table5[[#This Row],[Jun]])</f>
        <v>23.41159068002835</v>
      </c>
      <c r="BA17" s="123">
        <f>IF(Table5[[#This Row],[Jul]]=0, "Missing",Table5[[#This Row],[Jul]])</f>
        <v>24.087482851178883</v>
      </c>
      <c r="BB17" s="123">
        <f>IF(Table5[[#This Row],[Aug]]=0, "Missing",Table5[[#This Row],[Aug]])</f>
        <v>23.298755511417905</v>
      </c>
      <c r="BC17" s="123"/>
      <c r="BD17" s="123"/>
      <c r="BE17" s="123"/>
      <c r="BF17" s="124"/>
      <c r="BG17" s="124">
        <f>AVERAGE(Table59[[#This Row],[Jan]:[Aug]])</f>
        <v>23.819339316436182</v>
      </c>
      <c r="BH17" s="133"/>
      <c r="BI17" s="144">
        <v>21.348389999999998</v>
      </c>
    </row>
    <row r="18" spans="3:62" hidden="1">
      <c r="C18" t="s">
        <v>61</v>
      </c>
      <c r="D18" t="s">
        <v>62</v>
      </c>
      <c r="E18" t="str">
        <f>Table82[[#This Row],[Site ID]]&amp;"-"&amp;Table82[[#This Row],[Site Name]]</f>
        <v>PH2-Providence Hill 2</v>
      </c>
      <c r="F18">
        <v>2139253</v>
      </c>
      <c r="G18" t="s">
        <v>17</v>
      </c>
      <c r="H18" s="116">
        <v>44930</v>
      </c>
      <c r="I18" s="116">
        <v>44958</v>
      </c>
      <c r="J18">
        <v>673.29999999987194</v>
      </c>
      <c r="K18">
        <v>43.608652903617383</v>
      </c>
      <c r="L18">
        <v>22.760257256585273</v>
      </c>
      <c r="M18">
        <v>2.1339999999999999</v>
      </c>
      <c r="P18" s="258" t="s">
        <v>476</v>
      </c>
      <c r="Q18" s="256">
        <v>44.455173035058209</v>
      </c>
      <c r="R18" s="114">
        <v>39.747620430060536</v>
      </c>
      <c r="S18" s="114">
        <v>40.618105967120464</v>
      </c>
      <c r="T18" s="114">
        <v>32.479189356585771</v>
      </c>
      <c r="U18" s="114">
        <v>21.863710267579975</v>
      </c>
      <c r="V18" s="114">
        <v>27.651851939731113</v>
      </c>
      <c r="W18" s="114">
        <v>42.062466835588872</v>
      </c>
      <c r="X18" s="114">
        <v>29.191469414499206</v>
      </c>
      <c r="Y18" s="114">
        <v>33.371242392758724</v>
      </c>
      <c r="Z18" s="114">
        <v>35.134589285714284</v>
      </c>
      <c r="AA18" s="114">
        <v>36.357174597518295</v>
      </c>
      <c r="AB18" s="253">
        <v>34.812053956565045</v>
      </c>
      <c r="AE18" s="119" t="s">
        <v>476</v>
      </c>
      <c r="AF18" s="123">
        <v>44.455173035058209</v>
      </c>
      <c r="AG18" s="123">
        <v>39.747620430060536</v>
      </c>
      <c r="AH18" s="123">
        <v>40.618105967120464</v>
      </c>
      <c r="AI18" s="123">
        <v>32.479189356585771</v>
      </c>
      <c r="AJ18" s="123">
        <v>21.863710267579975</v>
      </c>
      <c r="AK18" s="123">
        <v>27.651851939731113</v>
      </c>
      <c r="AL18" s="114">
        <v>42.062466835588872</v>
      </c>
      <c r="AM18" s="114">
        <v>29.191469414499206</v>
      </c>
      <c r="AN18" s="123"/>
      <c r="AO18" s="123"/>
      <c r="AP18" s="123"/>
      <c r="AQ18" s="123"/>
      <c r="AR18" s="124">
        <f>AVERAGE(Table5[[#This Row],[Jan]:[Dec]])</f>
        <v>34.75869840577802</v>
      </c>
      <c r="AT18" s="119" t="s">
        <v>476</v>
      </c>
      <c r="AU18" s="123">
        <f>IF(Table5[[#This Row],[Jan]]=0, "Missing",Table5[[#This Row],[Jan]])</f>
        <v>44.455173035058209</v>
      </c>
      <c r="AV18" s="123">
        <f>IF(Table5[[#This Row],[Feb]]=0, "Missing",Table5[[#This Row],[Feb]])</f>
        <v>39.747620430060536</v>
      </c>
      <c r="AW18" s="123">
        <f>IF(Table5[[#This Row],[Mar]]=0, "Missing",Table5[[#This Row],[Mar]])</f>
        <v>40.618105967120464</v>
      </c>
      <c r="AX18" s="123">
        <f>IF(Table5[[#This Row],[Apr]]=0, "Missing",Table5[[#This Row],[Apr]])</f>
        <v>32.479189356585771</v>
      </c>
      <c r="AY18" s="123">
        <f>IF(Table5[[#This Row],[May]]=0, "Missing",Table5[[#This Row],[May]])</f>
        <v>21.863710267579975</v>
      </c>
      <c r="AZ18" s="123">
        <f>IF(Table5[[#This Row],[Jun]]=0, "Missing",Table5[[#This Row],[Jun]])</f>
        <v>27.651851939731113</v>
      </c>
      <c r="BA18" s="123">
        <f>IF(Table5[[#This Row],[Jul]]=0, "Missing",Table5[[#This Row],[Jul]])</f>
        <v>42.062466835588872</v>
      </c>
      <c r="BB18" s="123">
        <f>IF(Table5[[#This Row],[Aug]]=0, "Missing",Table5[[#This Row],[Aug]])</f>
        <v>29.191469414499206</v>
      </c>
      <c r="BC18" s="123"/>
      <c r="BD18" s="123"/>
      <c r="BE18" s="123"/>
      <c r="BF18" s="124"/>
      <c r="BG18" s="124">
        <f>AVERAGE(Table59[[#This Row],[Jan]:[Aug]])</f>
        <v>34.75869840577802</v>
      </c>
      <c r="BH18" s="133"/>
      <c r="BI18" s="144">
        <v>15.11342</v>
      </c>
    </row>
    <row r="19" spans="3:62" hidden="1">
      <c r="C19" t="s">
        <v>65</v>
      </c>
      <c r="D19" t="s">
        <v>66</v>
      </c>
      <c r="E19" t="str">
        <f>Table82[[#This Row],[Site ID]]&amp;"-"&amp;Table82[[#This Row],[Site Name]]</f>
        <v>PH1-Providence Hill 1</v>
      </c>
      <c r="F19">
        <v>2139254</v>
      </c>
      <c r="G19" t="s">
        <v>17</v>
      </c>
      <c r="H19" s="116">
        <v>44930</v>
      </c>
      <c r="I19" s="116">
        <v>44958</v>
      </c>
      <c r="J19">
        <v>673.18333333334886</v>
      </c>
      <c r="K19">
        <v>31.455177143422311</v>
      </c>
      <c r="L19">
        <v>16.417107068592021</v>
      </c>
      <c r="M19">
        <v>1.5389999999999999</v>
      </c>
      <c r="P19" s="258" t="s">
        <v>477</v>
      </c>
      <c r="Q19" s="256">
        <v>23.343097365063088</v>
      </c>
      <c r="R19" s="114">
        <v>21.186964074805577</v>
      </c>
      <c r="S19" s="114">
        <v>16.27950292514172</v>
      </c>
      <c r="T19" s="114"/>
      <c r="U19" s="114">
        <v>11.464978758293114</v>
      </c>
      <c r="V19" s="114">
        <v>11.851262358616161</v>
      </c>
      <c r="W19" s="114">
        <v>10.992160973792712</v>
      </c>
      <c r="X19" s="114">
        <v>13.226603267884798</v>
      </c>
      <c r="Y19" s="114">
        <v>14.868706580900115</v>
      </c>
      <c r="Z19" s="114">
        <v>16.256913690476193</v>
      </c>
      <c r="AA19" s="114">
        <v>20.64667366336586</v>
      </c>
      <c r="AB19" s="253">
        <v>16.011686365833931</v>
      </c>
      <c r="AE19" s="119" t="s">
        <v>477</v>
      </c>
      <c r="AF19" s="123">
        <v>23.343097365063088</v>
      </c>
      <c r="AG19" s="123">
        <v>21.186964074805577</v>
      </c>
      <c r="AH19" s="123">
        <v>16.27950292514172</v>
      </c>
      <c r="AI19" s="123"/>
      <c r="AJ19" s="123">
        <v>11.464978758293114</v>
      </c>
      <c r="AK19" s="123">
        <v>11.851262358616161</v>
      </c>
      <c r="AL19" s="114">
        <v>10.992160973792712</v>
      </c>
      <c r="AM19" s="114">
        <v>13.226603267884798</v>
      </c>
      <c r="AN19" s="123"/>
      <c r="AO19" s="123"/>
      <c r="AP19" s="123"/>
      <c r="AQ19" s="123"/>
      <c r="AR19" s="124">
        <f>AVERAGE(Table5[[#This Row],[Jan]:[Dec]])</f>
        <v>15.477795674799594</v>
      </c>
      <c r="AT19" s="119" t="s">
        <v>477</v>
      </c>
      <c r="AU19" s="123">
        <f>IF(Table5[[#This Row],[Jan]]=0, "Missing",Table5[[#This Row],[Jan]])</f>
        <v>23.343097365063088</v>
      </c>
      <c r="AV19" s="123">
        <f>IF(Table5[[#This Row],[Feb]]=0, "Missing",Table5[[#This Row],[Feb]])</f>
        <v>21.186964074805577</v>
      </c>
      <c r="AW19" s="123">
        <f>IF(Table5[[#This Row],[Mar]]=0, "Missing",Table5[[#This Row],[Mar]])</f>
        <v>16.27950292514172</v>
      </c>
      <c r="AX19" s="123" t="str">
        <f>IF(Table5[[#This Row],[Apr]]=0, "Missing",Table5[[#This Row],[Apr]])</f>
        <v>Missing</v>
      </c>
      <c r="AY19" s="123">
        <f>IF(Table5[[#This Row],[May]]=0, "Missing",Table5[[#This Row],[May]])</f>
        <v>11.464978758293114</v>
      </c>
      <c r="AZ19" s="123">
        <f>IF(Table5[[#This Row],[Jun]]=0, "Missing",Table5[[#This Row],[Jun]])</f>
        <v>11.851262358616161</v>
      </c>
      <c r="BA19" s="123">
        <f>IF(Table5[[#This Row],[Jul]]=0, "Missing",Table5[[#This Row],[Jul]])</f>
        <v>10.992160973792712</v>
      </c>
      <c r="BB19" s="123">
        <f>IF(Table5[[#This Row],[Aug]]=0, "Missing",Table5[[#This Row],[Aug]])</f>
        <v>13.226603267884798</v>
      </c>
      <c r="BC19" s="123"/>
      <c r="BD19" s="123"/>
      <c r="BE19" s="123"/>
      <c r="BF19" s="124"/>
      <c r="BG19" s="124">
        <f>AVERAGE(Table59[[#This Row],[Jan]:[Aug]])</f>
        <v>15.477795674799594</v>
      </c>
      <c r="BH19" s="133"/>
      <c r="BI19">
        <v>12.78618</v>
      </c>
    </row>
    <row r="20" spans="3:62" hidden="1">
      <c r="C20" t="s">
        <v>69</v>
      </c>
      <c r="D20" t="s">
        <v>70</v>
      </c>
      <c r="E20" t="str">
        <f>Table82[[#This Row],[Site ID]]&amp;"-"&amp;Table82[[#This Row],[Site Name]]</f>
        <v>PH3-Providence Hill 3</v>
      </c>
      <c r="F20">
        <v>2139255</v>
      </c>
      <c r="G20" t="s">
        <v>17</v>
      </c>
      <c r="H20" s="116">
        <v>44930</v>
      </c>
      <c r="I20" s="116">
        <v>44958</v>
      </c>
      <c r="J20">
        <v>673.20000000006985</v>
      </c>
      <c r="K20">
        <v>32.823758169931239</v>
      </c>
      <c r="L20">
        <v>17.131397792239685</v>
      </c>
      <c r="M20">
        <v>1.6060000000000001</v>
      </c>
      <c r="P20" s="258" t="s">
        <v>478</v>
      </c>
      <c r="Q20" s="256">
        <v>32.888558344383092</v>
      </c>
      <c r="R20" s="114">
        <v>28.335218856872153</v>
      </c>
      <c r="S20" s="114">
        <v>25.364331681694523</v>
      </c>
      <c r="T20" s="114">
        <v>22.317973535532591</v>
      </c>
      <c r="U20" s="114">
        <v>15.328492421034868</v>
      </c>
      <c r="V20" s="114">
        <v>18.838329477371573</v>
      </c>
      <c r="W20" s="114">
        <v>20.876384141493954</v>
      </c>
      <c r="X20" s="114">
        <v>18.733962436467426</v>
      </c>
      <c r="Y20" s="114">
        <v>21.506522018801952</v>
      </c>
      <c r="Z20" s="114">
        <v>24.590117559523812</v>
      </c>
      <c r="AA20" s="114">
        <v>27.921234059405297</v>
      </c>
      <c r="AB20" s="253">
        <v>23.336465866598299</v>
      </c>
      <c r="AE20" s="119" t="s">
        <v>478</v>
      </c>
      <c r="AF20" s="123">
        <v>32.888558344383092</v>
      </c>
      <c r="AG20" s="123">
        <v>28.335218856872153</v>
      </c>
      <c r="AH20" s="123">
        <v>25.364331681694523</v>
      </c>
      <c r="AI20" s="123">
        <v>22.317973535532591</v>
      </c>
      <c r="AJ20" s="123">
        <v>15.328492421034868</v>
      </c>
      <c r="AK20" s="123">
        <v>18.838329477371573</v>
      </c>
      <c r="AL20" s="114">
        <v>20.876384141493954</v>
      </c>
      <c r="AM20" s="114">
        <v>18.733962436467426</v>
      </c>
      <c r="AN20" s="123"/>
      <c r="AO20" s="123"/>
      <c r="AP20" s="123"/>
      <c r="AQ20" s="123"/>
      <c r="AR20" s="124">
        <f>AVERAGE(Table5[[#This Row],[Jan]:[Dec]])</f>
        <v>22.835406361856275</v>
      </c>
      <c r="AT20" s="119" t="s">
        <v>478</v>
      </c>
      <c r="AU20" s="123">
        <f>IF(Table5[[#This Row],[Jan]]=0, "Missing",Table5[[#This Row],[Jan]])</f>
        <v>32.888558344383092</v>
      </c>
      <c r="AV20" s="123">
        <f>IF(Table5[[#This Row],[Feb]]=0, "Missing",Table5[[#This Row],[Feb]])</f>
        <v>28.335218856872153</v>
      </c>
      <c r="AW20" s="123">
        <f>IF(Table5[[#This Row],[Mar]]=0, "Missing",Table5[[#This Row],[Mar]])</f>
        <v>25.364331681694523</v>
      </c>
      <c r="AX20" s="123">
        <f>IF(Table5[[#This Row],[Apr]]=0, "Missing",Table5[[#This Row],[Apr]])</f>
        <v>22.317973535532591</v>
      </c>
      <c r="AY20" s="123">
        <f>IF(Table5[[#This Row],[May]]=0, "Missing",Table5[[#This Row],[May]])</f>
        <v>15.328492421034868</v>
      </c>
      <c r="AZ20" s="123">
        <f>IF(Table5[[#This Row],[Jun]]=0, "Missing",Table5[[#This Row],[Jun]])</f>
        <v>18.838329477371573</v>
      </c>
      <c r="BA20" s="123">
        <f>IF(Table5[[#This Row],[Jul]]=0, "Missing",Table5[[#This Row],[Jul]])</f>
        <v>20.876384141493954</v>
      </c>
      <c r="BB20" s="123">
        <f>IF(Table5[[#This Row],[Aug]]=0, "Missing",Table5[[#This Row],[Aug]])</f>
        <v>18.733962436467426</v>
      </c>
      <c r="BC20" s="123"/>
      <c r="BD20" s="123"/>
      <c r="BE20" s="123"/>
      <c r="BF20" s="124"/>
      <c r="BG20" s="124">
        <f>AVERAGE(Table59[[#This Row],[Jan]:[Aug]])</f>
        <v>22.835406361856275</v>
      </c>
      <c r="BH20" s="133"/>
      <c r="BI20" s="144">
        <v>15.11342</v>
      </c>
    </row>
    <row r="21" spans="3:62" hidden="1">
      <c r="C21" t="s">
        <v>73</v>
      </c>
      <c r="D21" t="s">
        <v>74</v>
      </c>
      <c r="E21" t="str">
        <f>Table82[[#This Row],[Site ID]]&amp;"-"&amp;Table82[[#This Row],[Site Name]]</f>
        <v>HL2-Hamble Lane 2 (Tesco)</v>
      </c>
      <c r="F21">
        <v>2139256</v>
      </c>
      <c r="G21" t="s">
        <v>17</v>
      </c>
      <c r="H21" s="116">
        <v>44930</v>
      </c>
      <c r="I21" s="116">
        <v>44958</v>
      </c>
      <c r="J21">
        <v>673.45000000001164</v>
      </c>
      <c r="K21">
        <v>38.879466924047144</v>
      </c>
      <c r="L21">
        <v>20.291997350755295</v>
      </c>
      <c r="M21">
        <v>1.903</v>
      </c>
      <c r="P21" s="258" t="s">
        <v>479</v>
      </c>
      <c r="Q21" s="256">
        <v>28.314780663604616</v>
      </c>
      <c r="R21" s="114">
        <v>29.263163522944655</v>
      </c>
      <c r="S21" s="114">
        <v>20.912431496625903</v>
      </c>
      <c r="T21" s="114">
        <v>19.913489352206156</v>
      </c>
      <c r="U21" s="114">
        <v>19.302822779452125</v>
      </c>
      <c r="V21" s="114">
        <v>17.228660869567992</v>
      </c>
      <c r="W21" s="114">
        <v>10.731158224386652</v>
      </c>
      <c r="X21" s="114"/>
      <c r="Y21" s="114"/>
      <c r="Z21" s="114">
        <v>0.57329166666666664</v>
      </c>
      <c r="AA21" s="114">
        <v>13.077343471546406</v>
      </c>
      <c r="AB21" s="253">
        <v>17.701904671889022</v>
      </c>
      <c r="AE21" s="119" t="s">
        <v>479</v>
      </c>
      <c r="AF21" s="123">
        <v>28.314780663604616</v>
      </c>
      <c r="AG21" s="123">
        <v>29.263163522944655</v>
      </c>
      <c r="AH21" s="123">
        <v>20.912431496625903</v>
      </c>
      <c r="AI21" s="123">
        <v>19.913489352206156</v>
      </c>
      <c r="AJ21" s="123">
        <v>19.302822779452125</v>
      </c>
      <c r="AK21" s="123">
        <v>17.228660869567992</v>
      </c>
      <c r="AL21" s="114">
        <v>10.731158224386652</v>
      </c>
      <c r="AM21" s="114"/>
      <c r="AN21" s="123"/>
      <c r="AO21" s="123"/>
      <c r="AP21" s="123"/>
      <c r="AQ21" s="123"/>
      <c r="AR21" s="124">
        <f>AVERAGE(Table5[[#This Row],[Jan]:[Dec]])</f>
        <v>20.809500986969731</v>
      </c>
      <c r="AT21" s="119" t="s">
        <v>479</v>
      </c>
      <c r="AU21" s="123">
        <f>IF(Table5[[#This Row],[Jan]]=0, "Missing",Table5[[#This Row],[Jan]])</f>
        <v>28.314780663604616</v>
      </c>
      <c r="AV21" s="123">
        <f>IF(Table5[[#This Row],[Feb]]=0, "Missing",Table5[[#This Row],[Feb]])</f>
        <v>29.263163522944655</v>
      </c>
      <c r="AW21" s="123">
        <f>IF(Table5[[#This Row],[Mar]]=0, "Missing",Table5[[#This Row],[Mar]])</f>
        <v>20.912431496625903</v>
      </c>
      <c r="AX21" s="123">
        <f>IF(Table5[[#This Row],[Apr]]=0, "Missing",Table5[[#This Row],[Apr]])</f>
        <v>19.913489352206156</v>
      </c>
      <c r="AY21" s="123">
        <f>IF(Table5[[#This Row],[May]]=0, "Missing",Table5[[#This Row],[May]])</f>
        <v>19.302822779452125</v>
      </c>
      <c r="AZ21" s="123">
        <f>IF(Table5[[#This Row],[Jun]]=0, "Missing",Table5[[#This Row],[Jun]])</f>
        <v>17.228660869567992</v>
      </c>
      <c r="BA21" s="123">
        <f>IF(Table5[[#This Row],[Jul]]=0, "Missing",Table5[[#This Row],[Jul]])</f>
        <v>10.731158224386652</v>
      </c>
      <c r="BB21" s="123" t="str">
        <f>IF(Table5[[#This Row],[Aug]]=0, "Missing",Table5[[#This Row],[Aug]])</f>
        <v>Missing</v>
      </c>
      <c r="BC21" s="123"/>
      <c r="BD21" s="123"/>
      <c r="BE21" s="123"/>
      <c r="BF21" s="124"/>
      <c r="BG21" s="124">
        <f>AVERAGE(Table59[[#This Row],[Jan]:[Aug]])</f>
        <v>20.809500986969731</v>
      </c>
      <c r="BH21" s="133"/>
      <c r="BI21" s="144">
        <v>21.348389999999998</v>
      </c>
    </row>
    <row r="22" spans="3:62" hidden="1">
      <c r="C22" t="s">
        <v>77</v>
      </c>
      <c r="D22" t="s">
        <v>78</v>
      </c>
      <c r="E22" t="str">
        <f>Table82[[#This Row],[Site ID]]&amp;"-"&amp;Table82[[#This Row],[Site Name]]</f>
        <v>HL-Hamble Lane (Woodlands)</v>
      </c>
      <c r="F22">
        <v>2139257</v>
      </c>
      <c r="G22" t="s">
        <v>17</v>
      </c>
      <c r="H22" s="116">
        <v>44930</v>
      </c>
      <c r="I22" s="116">
        <v>44958</v>
      </c>
      <c r="J22">
        <v>673.46666666673264</v>
      </c>
      <c r="K22">
        <v>34.343019699066126</v>
      </c>
      <c r="L22">
        <v>17.924331784481279</v>
      </c>
      <c r="M22">
        <v>1.681</v>
      </c>
      <c r="P22" s="258" t="s">
        <v>480</v>
      </c>
      <c r="Q22" s="256">
        <v>23.528833614946635</v>
      </c>
      <c r="R22" s="114">
        <v>24.494246337653625</v>
      </c>
      <c r="S22" s="114">
        <v>19.539602601588292</v>
      </c>
      <c r="T22" s="114">
        <v>17.758828252786568</v>
      </c>
      <c r="U22" s="114">
        <v>13.580258324622731</v>
      </c>
      <c r="V22" s="114">
        <v>15.59964977542017</v>
      </c>
      <c r="W22" s="114">
        <v>16.496045772727495</v>
      </c>
      <c r="X22" s="114">
        <v>29.646871538320401</v>
      </c>
      <c r="Y22" s="114">
        <v>20.919160288326498</v>
      </c>
      <c r="Z22" s="114">
        <v>21.60081101190476</v>
      </c>
      <c r="AA22" s="114">
        <v>22.090438303956411</v>
      </c>
      <c r="AB22" s="253">
        <v>20.477704165659418</v>
      </c>
      <c r="AE22" s="119" t="s">
        <v>480</v>
      </c>
      <c r="AF22" s="123">
        <v>23.528833614946635</v>
      </c>
      <c r="AG22" s="123">
        <v>24.494246337653625</v>
      </c>
      <c r="AH22" s="123">
        <v>19.539602601588292</v>
      </c>
      <c r="AI22" s="123">
        <v>17.758828252786568</v>
      </c>
      <c r="AJ22" s="123">
        <v>13.580258324622731</v>
      </c>
      <c r="AK22" s="123">
        <v>15.59964977542017</v>
      </c>
      <c r="AL22" s="114">
        <v>16.496045772727495</v>
      </c>
      <c r="AM22" s="114">
        <v>29.646871538320401</v>
      </c>
      <c r="AN22" s="123"/>
      <c r="AO22" s="123"/>
      <c r="AP22" s="123"/>
      <c r="AQ22" s="123"/>
      <c r="AR22" s="124">
        <f>AVERAGE(Table5[[#This Row],[Jan]:[Dec]])</f>
        <v>20.08054202725824</v>
      </c>
      <c r="AT22" s="119" t="s">
        <v>480</v>
      </c>
      <c r="AU22" s="123">
        <f>IF(Table5[[#This Row],[Jan]]=0, "Missing",Table5[[#This Row],[Jan]])</f>
        <v>23.528833614946635</v>
      </c>
      <c r="AV22" s="123">
        <f>IF(Table5[[#This Row],[Feb]]=0, "Missing",Table5[[#This Row],[Feb]])</f>
        <v>24.494246337653625</v>
      </c>
      <c r="AW22" s="123">
        <f>IF(Table5[[#This Row],[Mar]]=0, "Missing",Table5[[#This Row],[Mar]])</f>
        <v>19.539602601588292</v>
      </c>
      <c r="AX22" s="123">
        <f>IF(Table5[[#This Row],[Apr]]=0, "Missing",Table5[[#This Row],[Apr]])</f>
        <v>17.758828252786568</v>
      </c>
      <c r="AY22" s="129">
        <f>IF(Table5[[#This Row],[May]]=0, "Missing",Table5[[#This Row],[May]])</f>
        <v>13.580258324622731</v>
      </c>
      <c r="AZ22" s="123">
        <f>IF(Table5[[#This Row],[Jun]]=0, "Missing",Table5[[#This Row],[Jun]])</f>
        <v>15.59964977542017</v>
      </c>
      <c r="BA22" s="123">
        <f>IF(Table5[[#This Row],[Jul]]=0, "Missing",Table5[[#This Row],[Jul]])</f>
        <v>16.496045772727495</v>
      </c>
      <c r="BB22" s="123">
        <f>IF(Table5[[#This Row],[Aug]]=0, "Missing",Table5[[#This Row],[Aug]])</f>
        <v>29.646871538320401</v>
      </c>
      <c r="BC22" s="123"/>
      <c r="BD22" s="123"/>
      <c r="BE22" s="123"/>
      <c r="BF22" s="124"/>
      <c r="BG22" s="124">
        <f>AVERAGE(Table59[[#This Row],[Jan]:[Aug]])</f>
        <v>20.08054202725824</v>
      </c>
      <c r="BH22" s="133"/>
      <c r="BI22" s="144">
        <v>12.09427</v>
      </c>
    </row>
    <row r="23" spans="3:62" hidden="1">
      <c r="C23" t="s">
        <v>81</v>
      </c>
      <c r="D23" t="s">
        <v>82</v>
      </c>
      <c r="E23" t="str">
        <f>Table82[[#This Row],[Site ID]]&amp;"-"&amp;Table82[[#This Row],[Site Name]]</f>
        <v>HCF-Hamble Corner Fruit Farm</v>
      </c>
      <c r="F23">
        <v>2139258</v>
      </c>
      <c r="G23" t="s">
        <v>17</v>
      </c>
      <c r="H23" s="116">
        <v>44930</v>
      </c>
      <c r="I23" s="116">
        <v>44958</v>
      </c>
      <c r="J23">
        <v>673.48333333345363</v>
      </c>
      <c r="K23">
        <v>28.43801331386064</v>
      </c>
      <c r="L23">
        <v>14.842386907025388</v>
      </c>
      <c r="M23">
        <v>1.3919999999999999</v>
      </c>
      <c r="P23" s="258" t="s">
        <v>481</v>
      </c>
      <c r="Q23" s="256">
        <v>36.43174237153027</v>
      </c>
      <c r="R23" s="114">
        <v>32.336395864836312</v>
      </c>
      <c r="S23" s="114">
        <v>26.79663630215974</v>
      </c>
      <c r="T23" s="114">
        <v>27.376819094360727</v>
      </c>
      <c r="U23" s="114">
        <v>20.704227707005408</v>
      </c>
      <c r="V23" s="114">
        <v>26.119204178949584</v>
      </c>
      <c r="W23" s="114"/>
      <c r="X23" s="114">
        <v>25.173299452075039</v>
      </c>
      <c r="Y23" s="114">
        <v>32.631494167473839</v>
      </c>
      <c r="Z23" s="114">
        <v>31.346769345238094</v>
      </c>
      <c r="AA23" s="114">
        <v>32.901006668783587</v>
      </c>
      <c r="AB23" s="253">
        <v>29.181759515241261</v>
      </c>
      <c r="AE23" s="119" t="s">
        <v>481</v>
      </c>
      <c r="AF23" s="123">
        <v>36.43174237153027</v>
      </c>
      <c r="AG23" s="123">
        <v>32.336395864836312</v>
      </c>
      <c r="AH23" s="123">
        <v>26.79663630215974</v>
      </c>
      <c r="AI23" s="123">
        <v>27.376819094360727</v>
      </c>
      <c r="AJ23" s="123">
        <v>20.704227707005408</v>
      </c>
      <c r="AK23" s="123">
        <v>26.119204178949584</v>
      </c>
      <c r="AL23" s="114"/>
      <c r="AM23" s="114">
        <v>25.173299452075039</v>
      </c>
      <c r="AN23" s="123"/>
      <c r="AO23" s="123"/>
      <c r="AP23" s="123"/>
      <c r="AQ23" s="123"/>
      <c r="AR23" s="124">
        <f>AVERAGE(Table5[[#This Row],[Jan]:[Dec]])</f>
        <v>27.848332138702439</v>
      </c>
      <c r="AT23" s="119" t="s">
        <v>481</v>
      </c>
      <c r="AU23" s="123">
        <f>IF(Table5[[#This Row],[Jan]]=0, "Missing",Table5[[#This Row],[Jan]])</f>
        <v>36.43174237153027</v>
      </c>
      <c r="AV23" s="123">
        <f>IF(Table5[[#This Row],[Feb]]=0, "Missing",Table5[[#This Row],[Feb]])</f>
        <v>32.336395864836312</v>
      </c>
      <c r="AW23" s="123">
        <f>IF(Table5[[#This Row],[Mar]]=0, "Missing",Table5[[#This Row],[Mar]])</f>
        <v>26.79663630215974</v>
      </c>
      <c r="AX23" s="123">
        <f>IF(Table5[[#This Row],[Apr]]=0, "Missing",Table5[[#This Row],[Apr]])</f>
        <v>27.376819094360727</v>
      </c>
      <c r="AY23" s="123">
        <f>IF(Table5[[#This Row],[May]]=0, "Missing",Table5[[#This Row],[May]])</f>
        <v>20.704227707005408</v>
      </c>
      <c r="AZ23" s="123">
        <f>IF(Table5[[#This Row],[Jun]]=0, "Missing",Table5[[#This Row],[Jun]])</f>
        <v>26.119204178949584</v>
      </c>
      <c r="BA23" s="123" t="str">
        <f>IF(Table5[[#This Row],[Jul]]=0, "Missing",Table5[[#This Row],[Jul]])</f>
        <v>Missing</v>
      </c>
      <c r="BB23" s="123">
        <f>IF(Table5[[#This Row],[Aug]]=0, "Missing",Table5[[#This Row],[Aug]])</f>
        <v>25.173299452075039</v>
      </c>
      <c r="BC23" s="123"/>
      <c r="BD23" s="123"/>
      <c r="BE23" s="123"/>
      <c r="BF23" s="124"/>
      <c r="BG23" s="124">
        <f>AVERAGE(Table59[[#This Row],[Jan]:[Aug]])</f>
        <v>27.848332138702439</v>
      </c>
      <c r="BH23" s="133"/>
      <c r="BI23">
        <v>11.708320000000001</v>
      </c>
    </row>
    <row r="24" spans="3:62">
      <c r="C24" t="s">
        <v>85</v>
      </c>
      <c r="D24" t="s">
        <v>86</v>
      </c>
      <c r="E24" t="str">
        <f>Table82[[#This Row],[Site ID]]&amp;"-"&amp;Table82[[#This Row],[Site Name]]</f>
        <v>HL4-Hamble Lane 4</v>
      </c>
      <c r="F24">
        <v>2139259</v>
      </c>
      <c r="G24" t="s">
        <v>17</v>
      </c>
      <c r="H24" s="116">
        <v>44930</v>
      </c>
      <c r="I24" s="116">
        <v>44958</v>
      </c>
      <c r="J24">
        <v>673.51666666654637</v>
      </c>
      <c r="K24">
        <v>25.188459082927469</v>
      </c>
      <c r="L24">
        <v>13.146377391924567</v>
      </c>
      <c r="M24">
        <v>1.2330000000000001</v>
      </c>
      <c r="P24" s="258" t="s">
        <v>482</v>
      </c>
      <c r="Q24" s="256">
        <v>34.637613248178212</v>
      </c>
      <c r="R24" s="114">
        <v>33.562534623979083</v>
      </c>
      <c r="S24" s="114">
        <v>25.154504211030339</v>
      </c>
      <c r="T24" s="114">
        <v>28.854302074808228</v>
      </c>
      <c r="U24" s="114">
        <v>24.429726705296144</v>
      </c>
      <c r="V24" s="114">
        <v>22.54223957197954</v>
      </c>
      <c r="W24" s="114">
        <v>17.934504873149631</v>
      </c>
      <c r="X24" s="114">
        <v>10.793192342030558</v>
      </c>
      <c r="Y24" s="114">
        <v>23.415942129681934</v>
      </c>
      <c r="Z24" s="114">
        <v>24.262522321428573</v>
      </c>
      <c r="AA24" s="114">
        <v>30.457833568182551</v>
      </c>
      <c r="AB24" s="253">
        <v>25.09499233361316</v>
      </c>
      <c r="AE24" s="119" t="s">
        <v>482</v>
      </c>
      <c r="AF24" s="123">
        <v>34.637613248178212</v>
      </c>
      <c r="AG24" s="123">
        <v>33.562534623979083</v>
      </c>
      <c r="AH24" s="123">
        <v>25.154504211030339</v>
      </c>
      <c r="AI24" s="123">
        <v>28.854302074808228</v>
      </c>
      <c r="AJ24" s="123">
        <v>24.429726705296144</v>
      </c>
      <c r="AK24" s="123">
        <v>22.54223957197954</v>
      </c>
      <c r="AL24" s="114">
        <v>17.934504873149631</v>
      </c>
      <c r="AM24" s="114">
        <v>10.793192342030558</v>
      </c>
      <c r="AN24" s="123"/>
      <c r="AO24" s="123"/>
      <c r="AP24" s="123"/>
      <c r="AQ24" s="123"/>
      <c r="AR24" s="124">
        <f>AVERAGE(Table5[[#This Row],[Jan]:[Dec]])</f>
        <v>24.738577206306463</v>
      </c>
      <c r="AT24" s="119" t="s">
        <v>482</v>
      </c>
      <c r="AU24" s="123">
        <f>IF(Table5[[#This Row],[Jan]]=0, "Missing",Table5[[#This Row],[Jan]])</f>
        <v>34.637613248178212</v>
      </c>
      <c r="AV24" s="123">
        <f>IF(Table5[[#This Row],[Feb]]=0, "Missing",Table5[[#This Row],[Feb]])</f>
        <v>33.562534623979083</v>
      </c>
      <c r="AW24" s="123">
        <f>IF(Table5[[#This Row],[Mar]]=0, "Missing",Table5[[#This Row],[Mar]])</f>
        <v>25.154504211030339</v>
      </c>
      <c r="AX24" s="123">
        <f>IF(Table5[[#This Row],[Apr]]=0, "Missing",Table5[[#This Row],[Apr]])</f>
        <v>28.854302074808228</v>
      </c>
      <c r="AY24" s="123">
        <f>IF(Table5[[#This Row],[May]]=0, "Missing",Table5[[#This Row],[May]])</f>
        <v>24.429726705296144</v>
      </c>
      <c r="AZ24" s="123">
        <f>IF(Table5[[#This Row],[Jun]]=0, "Missing",Table5[[#This Row],[Jun]])</f>
        <v>22.54223957197954</v>
      </c>
      <c r="BA24" s="123">
        <f>IF(Table5[[#This Row],[Jul]]=0, "Missing",Table5[[#This Row],[Jul]])</f>
        <v>17.934504873149631</v>
      </c>
      <c r="BB24" s="123">
        <f>IF(Table5[[#This Row],[Aug]]=0, "Missing",Table5[[#This Row],[Aug]])</f>
        <v>10.793192342030558</v>
      </c>
      <c r="BC24" s="123"/>
      <c r="BD24" s="123"/>
      <c r="BE24" s="123"/>
      <c r="BF24" s="124"/>
      <c r="BG24" s="124">
        <f>AVERAGE(Table59[[#This Row],[Jan]:[Aug]])</f>
        <v>24.738577206306463</v>
      </c>
      <c r="BH24" s="133"/>
      <c r="BI24" s="144">
        <v>14.68474</v>
      </c>
    </row>
    <row r="25" spans="3:62" hidden="1">
      <c r="C25" t="s">
        <v>89</v>
      </c>
      <c r="D25" t="s">
        <v>90</v>
      </c>
      <c r="E25" t="str">
        <f>Table82[[#This Row],[Site ID]]&amp;"-"&amp;Table82[[#This Row],[Site Name]]</f>
        <v>HPS-Hamble Primary School</v>
      </c>
      <c r="F25">
        <v>2139260</v>
      </c>
      <c r="G25" t="s">
        <v>17</v>
      </c>
      <c r="H25" s="116">
        <v>44930</v>
      </c>
      <c r="I25" s="116">
        <v>44958</v>
      </c>
      <c r="J25">
        <v>673.54999999998836</v>
      </c>
      <c r="K25">
        <v>27.679377922946063</v>
      </c>
      <c r="L25">
        <v>14.446439416986463</v>
      </c>
      <c r="M25">
        <v>1.355</v>
      </c>
      <c r="P25" s="258" t="s">
        <v>483</v>
      </c>
      <c r="Q25" s="256">
        <v>28.43801331386064</v>
      </c>
      <c r="R25" s="114">
        <v>32.291356382318817</v>
      </c>
      <c r="S25" s="114"/>
      <c r="T25" s="114">
        <v>27.359070470712524</v>
      </c>
      <c r="U25" s="114">
        <v>30.72464523832879</v>
      </c>
      <c r="V25" s="114">
        <v>29.207893026942038</v>
      </c>
      <c r="W25" s="114"/>
      <c r="X25" s="114">
        <v>27.356373521709461</v>
      </c>
      <c r="Y25" s="114">
        <v>32.81863190244264</v>
      </c>
      <c r="Z25" s="114">
        <v>32.390979166666668</v>
      </c>
      <c r="AA25" s="114">
        <v>27.916099303445883</v>
      </c>
      <c r="AB25" s="253">
        <v>29.833673591825274</v>
      </c>
      <c r="AE25" s="119" t="s">
        <v>483</v>
      </c>
      <c r="AF25" s="123">
        <v>28.43801331386064</v>
      </c>
      <c r="AG25" s="123">
        <v>32.291356382318817</v>
      </c>
      <c r="AH25" s="123"/>
      <c r="AI25" s="123">
        <v>27.359070470712524</v>
      </c>
      <c r="AJ25" s="123">
        <v>30.72464523832879</v>
      </c>
      <c r="AK25" s="123">
        <v>29.207893026942038</v>
      </c>
      <c r="AL25" s="114"/>
      <c r="AM25" s="114">
        <v>27.356373521709461</v>
      </c>
      <c r="AN25" s="123"/>
      <c r="AO25" s="123"/>
      <c r="AP25" s="123"/>
      <c r="AQ25" s="123"/>
      <c r="AR25" s="124">
        <f>AVERAGE(Table5[[#This Row],[Jan]:[Dec]])</f>
        <v>29.229558658978714</v>
      </c>
      <c r="AT25" s="119" t="s">
        <v>483</v>
      </c>
      <c r="AU25" s="123">
        <f>IF(Table5[[#This Row],[Jan]]=0, "Missing",Table5[[#This Row],[Jan]])</f>
        <v>28.43801331386064</v>
      </c>
      <c r="AV25" s="123">
        <f>IF(Table5[[#This Row],[Feb]]=0, "Missing",Table5[[#This Row],[Feb]])</f>
        <v>32.291356382318817</v>
      </c>
      <c r="AW25" s="123" t="str">
        <f>IF(Table5[[#This Row],[Mar]]=0, "Missing",Table5[[#This Row],[Mar]])</f>
        <v>Missing</v>
      </c>
      <c r="AX25" s="123">
        <f>IF(Table5[[#This Row],[Apr]]=0, "Missing",Table5[[#This Row],[Apr]])</f>
        <v>27.359070470712524</v>
      </c>
      <c r="AY25" s="123">
        <f>IF(Table5[[#This Row],[May]]=0, "Missing",Table5[[#This Row],[May]])</f>
        <v>30.72464523832879</v>
      </c>
      <c r="AZ25" s="123">
        <f>IF(Table5[[#This Row],[Jun]]=0, "Missing",Table5[[#This Row],[Jun]])</f>
        <v>29.207893026942038</v>
      </c>
      <c r="BA25" s="123" t="str">
        <f>IF(Table5[[#This Row],[Jul]]=0, "Missing",Table5[[#This Row],[Jul]])</f>
        <v>Missing</v>
      </c>
      <c r="BB25" s="123">
        <f>IF(Table5[[#This Row],[Aug]]=0, "Missing",Table5[[#This Row],[Aug]])</f>
        <v>27.356373521709461</v>
      </c>
      <c r="BC25" s="123"/>
      <c r="BD25" s="123"/>
      <c r="BE25" s="123"/>
      <c r="BF25" s="124"/>
      <c r="BG25" s="124">
        <f>AVERAGE(Table59[[#This Row],[Jan]:[Aug]])</f>
        <v>29.229558658978714</v>
      </c>
      <c r="BH25" s="133"/>
      <c r="BI25" s="144">
        <v>15.95341</v>
      </c>
      <c r="BJ25" t="s">
        <v>484</v>
      </c>
    </row>
    <row r="26" spans="3:62" hidden="1">
      <c r="C26" t="s">
        <v>88</v>
      </c>
      <c r="D26" t="s">
        <v>93</v>
      </c>
      <c r="E26" t="str">
        <f>Table82[[#This Row],[Site ID]]&amp;"-"&amp;Table82[[#This Row],[Site Name]]</f>
        <v>HPO-Hound Parish Office</v>
      </c>
      <c r="F26">
        <v>2139261</v>
      </c>
      <c r="G26" t="s">
        <v>17</v>
      </c>
      <c r="H26" s="116">
        <v>44930</v>
      </c>
      <c r="I26" s="116">
        <v>44958</v>
      </c>
      <c r="J26">
        <v>673.56666666670935</v>
      </c>
      <c r="K26">
        <v>21.080746276041619</v>
      </c>
      <c r="L26">
        <v>11.002477179562431</v>
      </c>
      <c r="M26">
        <v>1.032</v>
      </c>
      <c r="P26" s="258" t="s">
        <v>485</v>
      </c>
      <c r="Q26" s="256">
        <v>22.201533069868407</v>
      </c>
      <c r="R26" s="114">
        <v>20.298153320454777</v>
      </c>
      <c r="S26" s="114">
        <v>0.45981022856121112</v>
      </c>
      <c r="T26" s="114">
        <v>31.355579025662813</v>
      </c>
      <c r="U26" s="114">
        <v>9.1475423306767603</v>
      </c>
      <c r="V26" s="114">
        <v>11.375840335303035</v>
      </c>
      <c r="W26" s="114">
        <v>11.300619596542246</v>
      </c>
      <c r="X26" s="114">
        <v>12.244914419601628</v>
      </c>
      <c r="Y26" s="114">
        <v>18.094810746624375</v>
      </c>
      <c r="Z26" s="114">
        <v>18.939099702380954</v>
      </c>
      <c r="AA26" s="114">
        <v>19.109268147797184</v>
      </c>
      <c r="AB26" s="253">
        <v>15.866106447588491</v>
      </c>
      <c r="AE26" s="119" t="s">
        <v>485</v>
      </c>
      <c r="AF26" s="123">
        <v>22.201533069868407</v>
      </c>
      <c r="AG26" s="123">
        <v>20.298153320454777</v>
      </c>
      <c r="AH26" s="123">
        <v>0.45981022856121112</v>
      </c>
      <c r="AI26" s="123">
        <v>31.355579025662813</v>
      </c>
      <c r="AJ26" s="123">
        <v>9.1475423306767603</v>
      </c>
      <c r="AK26" s="123">
        <v>11.375840335303035</v>
      </c>
      <c r="AL26" s="114">
        <v>11.300619596542246</v>
      </c>
      <c r="AM26" s="114">
        <v>12.244914419601628</v>
      </c>
      <c r="AN26" s="123"/>
      <c r="AO26" s="123"/>
      <c r="AP26" s="123"/>
      <c r="AQ26" s="123"/>
      <c r="AR26" s="124">
        <f>AVERAGE(Table5[[#This Row],[Jan]:[Dec]])</f>
        <v>14.79799904083386</v>
      </c>
      <c r="AT26" s="119" t="s">
        <v>485</v>
      </c>
      <c r="AU26" s="123">
        <f>IF(Table5[[#This Row],[Jan]]=0, "Missing",Table5[[#This Row],[Jan]])</f>
        <v>22.201533069868407</v>
      </c>
      <c r="AV26" s="123">
        <f>IF(Table5[[#This Row],[Feb]]=0, "Missing",Table5[[#This Row],[Feb]])</f>
        <v>20.298153320454777</v>
      </c>
      <c r="AW26" s="123">
        <f>IF(Table5[[#This Row],[Mar]]=0, "Missing",Table5[[#This Row],[Mar]])</f>
        <v>0.45981022856121112</v>
      </c>
      <c r="AX26" s="123">
        <f>IF(Table5[[#This Row],[Apr]]=0, "Missing",Table5[[#This Row],[Apr]])</f>
        <v>31.355579025662813</v>
      </c>
      <c r="AY26" s="123">
        <f>IF(Table5[[#This Row],[May]]=0, "Missing",Table5[[#This Row],[May]])</f>
        <v>9.1475423306767603</v>
      </c>
      <c r="AZ26" s="123">
        <f>IF(Table5[[#This Row],[Jun]]=0, "Missing",Table5[[#This Row],[Jun]])</f>
        <v>11.375840335303035</v>
      </c>
      <c r="BA26" s="123">
        <f>IF(Table5[[#This Row],[Jul]]=0, "Missing",Table5[[#This Row],[Jul]])</f>
        <v>11.300619596542246</v>
      </c>
      <c r="BB26" s="123">
        <f>IF(Table5[[#This Row],[Aug]]=0, "Missing",Table5[[#This Row],[Aug]])</f>
        <v>12.244914419601628</v>
      </c>
      <c r="BC26" s="123"/>
      <c r="BD26" s="123"/>
      <c r="BE26" s="123"/>
      <c r="BF26" s="124"/>
      <c r="BG26" s="124">
        <f>AVERAGE(Table59[[#This Row],[Jan]:[Aug]])</f>
        <v>14.79799904083386</v>
      </c>
      <c r="BH26" s="132">
        <f>AVERAGE(AU26:AV26,AX26,AZ26:BB26)</f>
        <v>18.12943996123882</v>
      </c>
      <c r="BI26">
        <v>14.070349999999999</v>
      </c>
    </row>
    <row r="27" spans="3:62" hidden="1">
      <c r="C27" t="s">
        <v>92</v>
      </c>
      <c r="D27" t="s">
        <v>97</v>
      </c>
      <c r="E27" t="str">
        <f>Table82[[#This Row],[Site ID]]&amp;"-"&amp;Table82[[#This Row],[Site Name]]</f>
        <v>SWA-Swaythling road</v>
      </c>
      <c r="F27">
        <v>2139262</v>
      </c>
      <c r="G27" t="s">
        <v>17</v>
      </c>
      <c r="H27" s="116">
        <v>44930</v>
      </c>
      <c r="I27" s="116">
        <v>44958</v>
      </c>
      <c r="J27">
        <v>673.51666666672099</v>
      </c>
      <c r="K27">
        <v>32.481467917148656</v>
      </c>
      <c r="L27">
        <v>16.952749434837504</v>
      </c>
      <c r="M27">
        <v>1.59</v>
      </c>
      <c r="P27" s="258" t="s">
        <v>486</v>
      </c>
      <c r="Q27" s="256">
        <v>34.343019699066126</v>
      </c>
      <c r="R27" s="114">
        <v>35.391410485554417</v>
      </c>
      <c r="S27" s="114">
        <v>27.929646582040558</v>
      </c>
      <c r="T27" s="114">
        <v>25.617173024013994</v>
      </c>
      <c r="U27" s="114">
        <v>28.486726707301077</v>
      </c>
      <c r="V27" s="114">
        <v>25.612085743721678</v>
      </c>
      <c r="W27" s="114">
        <v>32.772683180839316</v>
      </c>
      <c r="X27" s="114">
        <v>24.997996626647161</v>
      </c>
      <c r="Y27" s="114">
        <v>28.398461424074778</v>
      </c>
      <c r="Z27" s="114">
        <v>30.650629464285718</v>
      </c>
      <c r="AA27" s="114">
        <v>31.389229028991966</v>
      </c>
      <c r="AB27" s="253">
        <v>29.599005633321529</v>
      </c>
      <c r="AE27" s="119" t="s">
        <v>486</v>
      </c>
      <c r="AF27" s="123">
        <v>34.343019699066126</v>
      </c>
      <c r="AG27" s="123">
        <v>35.391410485554417</v>
      </c>
      <c r="AH27" s="123">
        <v>27.929646582040558</v>
      </c>
      <c r="AI27" s="123">
        <v>25.617173024013994</v>
      </c>
      <c r="AJ27" s="123">
        <v>28.486726707301077</v>
      </c>
      <c r="AK27" s="123">
        <v>25.612085743721678</v>
      </c>
      <c r="AL27" s="114">
        <v>32.772683180839316</v>
      </c>
      <c r="AM27" s="114">
        <v>24.997996626647161</v>
      </c>
      <c r="AN27" s="123"/>
      <c r="AO27" s="123"/>
      <c r="AP27" s="123"/>
      <c r="AQ27" s="123"/>
      <c r="AR27" s="124">
        <f>AVERAGE(Table5[[#This Row],[Jan]:[Dec]])</f>
        <v>29.393842756148043</v>
      </c>
      <c r="AT27" s="119" t="s">
        <v>486</v>
      </c>
      <c r="AU27" s="123">
        <f>IF(Table5[[#This Row],[Jan]]=0, "Missing",Table5[[#This Row],[Jan]])</f>
        <v>34.343019699066126</v>
      </c>
      <c r="AV27" s="123">
        <f>IF(Table5[[#This Row],[Feb]]=0, "Missing",Table5[[#This Row],[Feb]])</f>
        <v>35.391410485554417</v>
      </c>
      <c r="AW27" s="123">
        <f>IF(Table5[[#This Row],[Mar]]=0, "Missing",Table5[[#This Row],[Mar]])</f>
        <v>27.929646582040558</v>
      </c>
      <c r="AX27" s="123">
        <f>IF(Table5[[#This Row],[Apr]]=0, "Missing",Table5[[#This Row],[Apr]])</f>
        <v>25.617173024013994</v>
      </c>
      <c r="AY27" s="123">
        <f>IF(Table5[[#This Row],[May]]=0, "Missing",Table5[[#This Row],[May]])</f>
        <v>28.486726707301077</v>
      </c>
      <c r="AZ27" s="123">
        <f>IF(Table5[[#This Row],[Jun]]=0, "Missing",Table5[[#This Row],[Jun]])</f>
        <v>25.612085743721678</v>
      </c>
      <c r="BA27" s="123">
        <f>IF(Table5[[#This Row],[Jul]]=0, "Missing",Table5[[#This Row],[Jul]])</f>
        <v>32.772683180839316</v>
      </c>
      <c r="BB27" s="123">
        <f>IF(Table5[[#This Row],[Aug]]=0, "Missing",Table5[[#This Row],[Aug]])</f>
        <v>24.997996626647161</v>
      </c>
      <c r="BC27" s="123"/>
      <c r="BD27" s="123"/>
      <c r="BE27" s="123"/>
      <c r="BF27" s="124"/>
      <c r="BG27" s="124">
        <f>AVERAGE(Table59[[#This Row],[Jan]:[Aug]])</f>
        <v>29.393842756148043</v>
      </c>
      <c r="BH27" s="133"/>
      <c r="BI27">
        <v>14.17154</v>
      </c>
    </row>
    <row r="28" spans="3:62" hidden="1">
      <c r="C28" t="s">
        <v>96</v>
      </c>
      <c r="D28" t="s">
        <v>26</v>
      </c>
      <c r="E28" t="str">
        <f>Table82[[#This Row],[Site ID]]&amp;"-"&amp;Table82[[#This Row],[Site Name]]</f>
        <v>AL-Allington Lane</v>
      </c>
      <c r="F28">
        <v>2139263</v>
      </c>
      <c r="G28" t="s">
        <v>17</v>
      </c>
      <c r="H28" s="116">
        <v>44930</v>
      </c>
      <c r="I28" s="116">
        <v>44958</v>
      </c>
      <c r="J28">
        <v>673.5</v>
      </c>
      <c r="K28">
        <v>29.193186340014847</v>
      </c>
      <c r="L28">
        <v>15.236527317335517</v>
      </c>
      <c r="M28">
        <v>1.429</v>
      </c>
      <c r="P28" s="258" t="s">
        <v>487</v>
      </c>
      <c r="Q28" s="256">
        <v>38.879466924047144</v>
      </c>
      <c r="R28" s="114">
        <v>44.081536628360247</v>
      </c>
      <c r="S28" s="114">
        <v>33.20921154571986</v>
      </c>
      <c r="T28" s="114">
        <v>36.214176311680376</v>
      </c>
      <c r="U28" s="114">
        <v>41.591244961936781</v>
      </c>
      <c r="V28" s="114">
        <v>34.655769162185813</v>
      </c>
      <c r="W28" s="114">
        <v>25.530687465902016</v>
      </c>
      <c r="X28" s="114">
        <v>31.57892782032707</v>
      </c>
      <c r="Y28" s="114">
        <v>41.391578764739066</v>
      </c>
      <c r="Z28" s="114">
        <v>40.847031250000001</v>
      </c>
      <c r="AA28" s="114">
        <v>38.678757342431204</v>
      </c>
      <c r="AB28" s="253">
        <v>36.968944379757232</v>
      </c>
      <c r="AE28" s="119" t="s">
        <v>487</v>
      </c>
      <c r="AF28" s="123">
        <v>38.879466924047144</v>
      </c>
      <c r="AG28" s="123">
        <v>44.081536628360247</v>
      </c>
      <c r="AH28" s="123">
        <v>33.20921154571986</v>
      </c>
      <c r="AI28" s="123">
        <v>36.214176311680376</v>
      </c>
      <c r="AJ28" s="123">
        <v>41.591244961936781</v>
      </c>
      <c r="AK28" s="123">
        <v>34.655769162185813</v>
      </c>
      <c r="AL28" s="114">
        <v>25.530687465902016</v>
      </c>
      <c r="AM28" s="114">
        <v>31.57892782032707</v>
      </c>
      <c r="AN28" s="123"/>
      <c r="AO28" s="123"/>
      <c r="AP28" s="123"/>
      <c r="AQ28" s="123"/>
      <c r="AR28" s="124">
        <f>AVERAGE(Table5[[#This Row],[Jan]:[Dec]])</f>
        <v>35.717627602519912</v>
      </c>
      <c r="AT28" s="119" t="s">
        <v>487</v>
      </c>
      <c r="AU28" s="123">
        <f>IF(Table5[[#This Row],[Jan]]=0, "Missing",Table5[[#This Row],[Jan]])</f>
        <v>38.879466924047144</v>
      </c>
      <c r="AV28" s="123">
        <f>IF(Table5[[#This Row],[Feb]]=0, "Missing",Table5[[#This Row],[Feb]])</f>
        <v>44.081536628360247</v>
      </c>
      <c r="AW28" s="123">
        <f>IF(Table5[[#This Row],[Mar]]=0, "Missing",Table5[[#This Row],[Mar]])</f>
        <v>33.20921154571986</v>
      </c>
      <c r="AX28" s="123">
        <f>IF(Table5[[#This Row],[Apr]]=0, "Missing",Table5[[#This Row],[Apr]])</f>
        <v>36.214176311680376</v>
      </c>
      <c r="AY28" s="123">
        <f>IF(Table5[[#This Row],[May]]=0, "Missing",Table5[[#This Row],[May]])</f>
        <v>41.591244961936781</v>
      </c>
      <c r="AZ28" s="123">
        <f>IF(Table5[[#This Row],[Jun]]=0, "Missing",Table5[[#This Row],[Jun]])</f>
        <v>34.655769162185813</v>
      </c>
      <c r="BA28" s="123">
        <f>IF(Table5[[#This Row],[Jul]]=0, "Missing",Table5[[#This Row],[Jul]])</f>
        <v>25.530687465902016</v>
      </c>
      <c r="BB28" s="123">
        <f>IF(Table5[[#This Row],[Aug]]=0, "Missing",Table5[[#This Row],[Aug]])</f>
        <v>31.57892782032707</v>
      </c>
      <c r="BC28" s="123"/>
      <c r="BD28" s="123"/>
      <c r="BE28" s="123"/>
      <c r="BF28" s="124"/>
      <c r="BG28" s="124">
        <f>AVERAGE(Table59[[#This Row],[Jan]:[Aug]])</f>
        <v>35.717627602519912</v>
      </c>
      <c r="BH28" s="133"/>
      <c r="BI28">
        <v>14.17154</v>
      </c>
    </row>
    <row r="29" spans="3:62" hidden="1">
      <c r="C29" t="s">
        <v>99</v>
      </c>
      <c r="D29" t="s">
        <v>102</v>
      </c>
      <c r="E29" t="str">
        <f>Table82[[#This Row],[Site ID]]&amp;"-"&amp;Table82[[#This Row],[Site Name]]</f>
        <v>JW-Jukes Walk</v>
      </c>
      <c r="F29">
        <v>2139264</v>
      </c>
      <c r="G29" t="s">
        <v>17</v>
      </c>
      <c r="H29" s="116">
        <v>44930</v>
      </c>
      <c r="I29" s="116">
        <v>44958</v>
      </c>
      <c r="J29">
        <v>673.53333333344199</v>
      </c>
      <c r="K29">
        <v>25.698538057998427</v>
      </c>
      <c r="L29">
        <v>13.412598151356173</v>
      </c>
      <c r="M29">
        <v>1.258</v>
      </c>
      <c r="P29" s="258" t="s">
        <v>488</v>
      </c>
      <c r="Q29" s="256">
        <v>25.188459082927469</v>
      </c>
      <c r="R29" s="114">
        <v>22.722224262879262</v>
      </c>
      <c r="S29" s="114"/>
      <c r="T29" s="114">
        <v>17.310435730927079</v>
      </c>
      <c r="U29" s="114">
        <v>17.007467343435689</v>
      </c>
      <c r="V29" s="114"/>
      <c r="W29" s="114">
        <v>16.682744854946208</v>
      </c>
      <c r="X29" s="114">
        <v>17.840038497411012</v>
      </c>
      <c r="Y29" s="114"/>
      <c r="Z29" s="114">
        <v>22.092203869047619</v>
      </c>
      <c r="AA29" s="114">
        <v>0.50786330892419151</v>
      </c>
      <c r="AB29" s="253">
        <v>17.418929618812317</v>
      </c>
      <c r="AE29" s="119" t="s">
        <v>488</v>
      </c>
      <c r="AF29" s="123">
        <v>25.188459082927469</v>
      </c>
      <c r="AG29" s="123">
        <v>22.722224262879262</v>
      </c>
      <c r="AH29" s="123"/>
      <c r="AI29" s="123">
        <v>17.310435730927079</v>
      </c>
      <c r="AJ29" s="123">
        <v>17.007467343435689</v>
      </c>
      <c r="AK29" s="123"/>
      <c r="AL29" s="114">
        <v>16.682744854946208</v>
      </c>
      <c r="AM29" s="114">
        <v>17.840038497411012</v>
      </c>
      <c r="AN29" s="123"/>
      <c r="AO29" s="123"/>
      <c r="AP29" s="123"/>
      <c r="AQ29" s="123"/>
      <c r="AR29" s="124">
        <f>AVERAGE(Table5[[#This Row],[Jan]:[Dec]])</f>
        <v>19.458561628754456</v>
      </c>
      <c r="AT29" s="119" t="s">
        <v>488</v>
      </c>
      <c r="AU29" s="123">
        <f>IF(Table5[[#This Row],[Jan]]=0, "Missing",Table5[[#This Row],[Jan]])</f>
        <v>25.188459082927469</v>
      </c>
      <c r="AV29" s="123">
        <f>IF(Table5[[#This Row],[Feb]]=0, "Missing",Table5[[#This Row],[Feb]])</f>
        <v>22.722224262879262</v>
      </c>
      <c r="AW29" s="123" t="str">
        <f>IF(Table5[[#This Row],[Mar]]=0, "Missing",Table5[[#This Row],[Mar]])</f>
        <v>Missing</v>
      </c>
      <c r="AX29" s="123">
        <f>IF(Table5[[#This Row],[Apr]]=0, "Missing",Table5[[#This Row],[Apr]])</f>
        <v>17.310435730927079</v>
      </c>
      <c r="AY29" s="123">
        <f>IF(Table5[[#This Row],[May]]=0, "Missing",Table5[[#This Row],[May]])</f>
        <v>17.007467343435689</v>
      </c>
      <c r="AZ29" s="123" t="str">
        <f>IF(Table5[[#This Row],[Jun]]=0, "Missing",Table5[[#This Row],[Jun]])</f>
        <v>Missing</v>
      </c>
      <c r="BA29" s="123">
        <f>IF(Table5[[#This Row],[Jul]]=0, "Missing",Table5[[#This Row],[Jul]])</f>
        <v>16.682744854946208</v>
      </c>
      <c r="BB29" s="123">
        <f>IF(Table5[[#This Row],[Aug]]=0, "Missing",Table5[[#This Row],[Aug]])</f>
        <v>17.840038497411012</v>
      </c>
      <c r="BC29" s="123"/>
      <c r="BD29" s="123"/>
      <c r="BE29" s="123"/>
      <c r="BF29" s="124"/>
      <c r="BG29" s="124">
        <f>AVERAGE(Table59[[#This Row],[Jan]:[Aug]])</f>
        <v>19.458561628754456</v>
      </c>
      <c r="BH29" s="133"/>
      <c r="BI29">
        <v>14.33187</v>
      </c>
    </row>
    <row r="30" spans="3:62" hidden="1">
      <c r="C30" t="s">
        <v>101</v>
      </c>
      <c r="D30" t="s">
        <v>46</v>
      </c>
      <c r="E30" t="str">
        <f>Table82[[#This Row],[Site ID]]&amp;"-"&amp;Table82[[#This Row],[Site Name]]</f>
        <v>BOT-Botley Road</v>
      </c>
      <c r="F30">
        <v>2139265</v>
      </c>
      <c r="G30" t="s">
        <v>17</v>
      </c>
      <c r="H30" s="116">
        <v>44930</v>
      </c>
      <c r="I30" s="116">
        <v>44958</v>
      </c>
      <c r="J30">
        <v>673.54999999998836</v>
      </c>
      <c r="K30">
        <v>37.525473981145332</v>
      </c>
      <c r="L30">
        <v>19.585320449449547</v>
      </c>
      <c r="M30">
        <v>1.837</v>
      </c>
      <c r="P30" s="258" t="s">
        <v>489</v>
      </c>
      <c r="Q30" s="256">
        <v>21.080746276041619</v>
      </c>
      <c r="R30" s="114">
        <v>22.767304382335865</v>
      </c>
      <c r="S30" s="114">
        <v>16.773730690468966</v>
      </c>
      <c r="T30" s="114">
        <v>17.331756395005375</v>
      </c>
      <c r="U30" s="114">
        <v>14.398834067325252</v>
      </c>
      <c r="V30" s="114">
        <v>16.477452774148471</v>
      </c>
      <c r="W30" s="114">
        <v>13.210114617444754</v>
      </c>
      <c r="X30" s="114">
        <v>15.743137737384743</v>
      </c>
      <c r="Y30" s="114">
        <v>21.030781354550136</v>
      </c>
      <c r="Z30" s="114">
        <v>60.953188988095235</v>
      </c>
      <c r="AA30" s="114">
        <v>18.789823788545736</v>
      </c>
      <c r="AB30" s="253">
        <v>21.686988279213288</v>
      </c>
      <c r="AE30" s="119" t="s">
        <v>489</v>
      </c>
      <c r="AF30" s="123">
        <v>21.080746276041619</v>
      </c>
      <c r="AG30" s="123">
        <v>22.767304382335865</v>
      </c>
      <c r="AH30" s="123">
        <v>16.773730690468966</v>
      </c>
      <c r="AI30" s="123">
        <v>17.331756395005375</v>
      </c>
      <c r="AJ30" s="123">
        <v>14.398834067325252</v>
      </c>
      <c r="AK30" s="123">
        <v>16.477452774148471</v>
      </c>
      <c r="AL30" s="114">
        <v>13.210114617444754</v>
      </c>
      <c r="AM30" s="114">
        <v>15.743137737384743</v>
      </c>
      <c r="AN30" s="123"/>
      <c r="AO30" s="123"/>
      <c r="AP30" s="123"/>
      <c r="AQ30" s="123"/>
      <c r="AR30" s="124">
        <f>AVERAGE(Table5[[#This Row],[Jan]:[Dec]])</f>
        <v>17.222884617519384</v>
      </c>
      <c r="AT30" s="119" t="s">
        <v>489</v>
      </c>
      <c r="AU30" s="123">
        <f>IF(Table5[[#This Row],[Jan]]=0, "Missing",Table5[[#This Row],[Jan]])</f>
        <v>21.080746276041619</v>
      </c>
      <c r="AV30" s="123">
        <f>IF(Table5[[#This Row],[Feb]]=0, "Missing",Table5[[#This Row],[Feb]])</f>
        <v>22.767304382335865</v>
      </c>
      <c r="AW30" s="123">
        <f>IF(Table5[[#This Row],[Mar]]=0, "Missing",Table5[[#This Row],[Mar]])</f>
        <v>16.773730690468966</v>
      </c>
      <c r="AX30" s="123">
        <f>IF(Table5[[#This Row],[Apr]]=0, "Missing",Table5[[#This Row],[Apr]])</f>
        <v>17.331756395005375</v>
      </c>
      <c r="AY30" s="123">
        <f>IF(Table5[[#This Row],[May]]=0, "Missing",Table5[[#This Row],[May]])</f>
        <v>14.398834067325252</v>
      </c>
      <c r="AZ30" s="123">
        <f>IF(Table5[[#This Row],[Jun]]=0, "Missing",Table5[[#This Row],[Jun]])</f>
        <v>16.477452774148471</v>
      </c>
      <c r="BA30" s="123">
        <f>IF(Table5[[#This Row],[Jul]]=0, "Missing",Table5[[#This Row],[Jul]])</f>
        <v>13.210114617444754</v>
      </c>
      <c r="BB30" s="123">
        <f>IF(Table5[[#This Row],[Aug]]=0, "Missing",Table5[[#This Row],[Aug]])</f>
        <v>15.743137737384743</v>
      </c>
      <c r="BC30" s="123"/>
      <c r="BD30" s="123"/>
      <c r="BE30" s="123"/>
      <c r="BF30" s="124"/>
      <c r="BG30" s="124">
        <f>AVERAGE(Table59[[#This Row],[Jan]:[Aug]])</f>
        <v>17.222884617519384</v>
      </c>
      <c r="BH30" s="133"/>
      <c r="BI30">
        <v>14.271369999999999</v>
      </c>
    </row>
    <row r="31" spans="3:62" hidden="1">
      <c r="C31" t="s">
        <v>104</v>
      </c>
      <c r="D31" t="s">
        <v>107</v>
      </c>
      <c r="E31" t="str">
        <f>Table82[[#This Row],[Site ID]]&amp;"-"&amp;Table82[[#This Row],[Site Name]]</f>
        <v>WYV-Wyvern School</v>
      </c>
      <c r="F31">
        <v>2139266</v>
      </c>
      <c r="G31" t="s">
        <v>17</v>
      </c>
      <c r="H31" s="116">
        <v>44930</v>
      </c>
      <c r="I31" s="116">
        <v>44958</v>
      </c>
      <c r="J31">
        <v>670.69999999995343</v>
      </c>
      <c r="K31">
        <v>31.530614283586502</v>
      </c>
      <c r="L31">
        <v>16.456479271182936</v>
      </c>
      <c r="M31">
        <v>1.5369999999999999</v>
      </c>
      <c r="P31" s="258" t="s">
        <v>490</v>
      </c>
      <c r="Q31" s="256">
        <v>27.679377922946063</v>
      </c>
      <c r="R31" s="114">
        <v>28.869620014395441</v>
      </c>
      <c r="S31" s="114">
        <v>24.653512289137929</v>
      </c>
      <c r="T31" s="114"/>
      <c r="U31" s="114">
        <v>3.6562856431952482</v>
      </c>
      <c r="V31" s="114">
        <v>19.852730874368955</v>
      </c>
      <c r="W31" s="114">
        <v>18.075575778617754</v>
      </c>
      <c r="X31" s="114">
        <v>20.067597333015282</v>
      </c>
      <c r="Y31" s="114">
        <v>24.594122983118865</v>
      </c>
      <c r="Z31" s="114">
        <v>20.372328869047617</v>
      </c>
      <c r="AA31" s="114">
        <v>21.050500059530311</v>
      </c>
      <c r="AB31" s="253">
        <v>20.887165176737348</v>
      </c>
      <c r="AE31" s="119" t="s">
        <v>490</v>
      </c>
      <c r="AF31" s="123">
        <v>27.679377922946063</v>
      </c>
      <c r="AG31" s="123">
        <v>28.869620014395441</v>
      </c>
      <c r="AH31" s="123">
        <v>24.653512289137929</v>
      </c>
      <c r="AI31" s="123"/>
      <c r="AJ31" s="123">
        <v>3.6562856431952482</v>
      </c>
      <c r="AK31" s="123">
        <v>19.852730874368955</v>
      </c>
      <c r="AL31" s="114">
        <v>18.075575778617754</v>
      </c>
      <c r="AM31" s="114">
        <v>20.067597333015282</v>
      </c>
      <c r="AN31" s="123"/>
      <c r="AO31" s="123"/>
      <c r="AP31" s="123"/>
      <c r="AQ31" s="123"/>
      <c r="AR31" s="124">
        <f>AVERAGE(Table5[[#This Row],[Jan]:[Dec]])</f>
        <v>20.407814265096668</v>
      </c>
      <c r="AT31" s="119" t="s">
        <v>490</v>
      </c>
      <c r="AU31" s="123">
        <f>IF(Table5[[#This Row],[Jan]]=0, "Missing",Table5[[#This Row],[Jan]])</f>
        <v>27.679377922946063</v>
      </c>
      <c r="AV31" s="123">
        <f>IF(Table5[[#This Row],[Feb]]=0, "Missing",Table5[[#This Row],[Feb]])</f>
        <v>28.869620014395441</v>
      </c>
      <c r="AW31" s="123">
        <f>IF(Table5[[#This Row],[Mar]]=0, "Missing",Table5[[#This Row],[Mar]])</f>
        <v>24.653512289137929</v>
      </c>
      <c r="AX31" s="123" t="str">
        <f>IF(Table5[[#This Row],[Apr]]=0, "Missing",Table5[[#This Row],[Apr]])</f>
        <v>Missing</v>
      </c>
      <c r="AY31" s="123">
        <f>IF(Table5[[#This Row],[May]]=0, "Missing",Table5[[#This Row],[May]])</f>
        <v>3.6562856431952482</v>
      </c>
      <c r="AZ31" s="123">
        <f>IF(Table5[[#This Row],[Jun]]=0, "Missing",Table5[[#This Row],[Jun]])</f>
        <v>19.852730874368955</v>
      </c>
      <c r="BA31" s="123">
        <f>IF(Table5[[#This Row],[Jul]]=0, "Missing",Table5[[#This Row],[Jul]])</f>
        <v>18.075575778617754</v>
      </c>
      <c r="BB31" s="123">
        <f>IF(Table5[[#This Row],[Aug]]=0, "Missing",Table5[[#This Row],[Aug]])</f>
        <v>20.067597333015282</v>
      </c>
      <c r="BC31" s="123"/>
      <c r="BD31" s="123"/>
      <c r="BE31" s="123"/>
      <c r="BF31" s="124"/>
      <c r="BG31" s="124">
        <f>AVERAGE(Table59[[#This Row],[Jan]:[Aug]])</f>
        <v>20.407814265096668</v>
      </c>
      <c r="BH31" s="132">
        <f>AVERAGE(AU31:AW31,AZ31:BB31)</f>
        <v>23.199735702080236</v>
      </c>
      <c r="BI31">
        <v>15.76407</v>
      </c>
    </row>
    <row r="32" spans="3:62" hidden="1">
      <c r="C32" t="s">
        <v>106</v>
      </c>
      <c r="D32" t="s">
        <v>84</v>
      </c>
      <c r="E32" t="str">
        <f>Table82[[#This Row],[Site ID]]&amp;"-"&amp;Table82[[#This Row],[Site Name]]</f>
        <v>FORSL-Fair Oak Road/Sandy Lane</v>
      </c>
      <c r="F32">
        <v>2139267</v>
      </c>
      <c r="G32" t="s">
        <v>17</v>
      </c>
      <c r="H32" s="116">
        <v>44930</v>
      </c>
      <c r="I32" s="116">
        <v>44958</v>
      </c>
      <c r="J32">
        <v>670.73333333339542</v>
      </c>
      <c r="K32">
        <v>36.43174237153027</v>
      </c>
      <c r="L32">
        <v>19.014479317082603</v>
      </c>
      <c r="M32">
        <v>1.776</v>
      </c>
      <c r="P32" s="258" t="s">
        <v>491</v>
      </c>
      <c r="Q32" s="256">
        <v>33.678827606696835</v>
      </c>
      <c r="R32" s="114">
        <v>35.59545686980163</v>
      </c>
      <c r="S32" s="114">
        <v>30.656918738579318</v>
      </c>
      <c r="T32" s="114">
        <v>30.922703587100045</v>
      </c>
      <c r="U32" s="114">
        <v>30.073756061168595</v>
      </c>
      <c r="V32" s="114">
        <v>30.805196385403463</v>
      </c>
      <c r="W32" s="114">
        <v>28.476779665215975</v>
      </c>
      <c r="X32" s="114">
        <v>29.366582414092626</v>
      </c>
      <c r="Y32" s="114">
        <v>35.072697223119761</v>
      </c>
      <c r="Z32" s="114">
        <v>34.561297619047615</v>
      </c>
      <c r="AA32" s="114">
        <v>35.243356951471206</v>
      </c>
      <c r="AB32" s="253">
        <v>32.223052101972456</v>
      </c>
      <c r="AE32" s="119" t="s">
        <v>491</v>
      </c>
      <c r="AF32" s="123">
        <v>33.678827606696835</v>
      </c>
      <c r="AG32" s="123">
        <v>35.59545686980163</v>
      </c>
      <c r="AH32" s="123">
        <v>30.656918738579318</v>
      </c>
      <c r="AI32" s="123">
        <v>30.922703587100045</v>
      </c>
      <c r="AJ32" s="123">
        <v>30.073756061168595</v>
      </c>
      <c r="AK32" s="123">
        <v>30.805196385403463</v>
      </c>
      <c r="AL32" s="114">
        <v>28.476779665215975</v>
      </c>
      <c r="AM32" s="114">
        <v>29.366582414092626</v>
      </c>
      <c r="AN32" s="123"/>
      <c r="AO32" s="123"/>
      <c r="AP32" s="123"/>
      <c r="AQ32" s="123"/>
      <c r="AR32" s="124">
        <f>AVERAGE(Table5[[#This Row],[Jan]:[Dec]])</f>
        <v>31.197027666007312</v>
      </c>
      <c r="AT32" s="119" t="s">
        <v>491</v>
      </c>
      <c r="AU32" s="123">
        <f>IF(Table5[[#This Row],[Jan]]=0, "Missing",Table5[[#This Row],[Jan]])</f>
        <v>33.678827606696835</v>
      </c>
      <c r="AV32" s="123">
        <f>IF(Table5[[#This Row],[Feb]]=0, "Missing",Table5[[#This Row],[Feb]])</f>
        <v>35.59545686980163</v>
      </c>
      <c r="AW32" s="123">
        <f>IF(Table5[[#This Row],[Mar]]=0, "Missing",Table5[[#This Row],[Mar]])</f>
        <v>30.656918738579318</v>
      </c>
      <c r="AX32" s="123">
        <f>IF(Table5[[#This Row],[Apr]]=0, "Missing",Table5[[#This Row],[Apr]])</f>
        <v>30.922703587100045</v>
      </c>
      <c r="AY32" s="123">
        <f>IF(Table5[[#This Row],[May]]=0, "Missing",Table5[[#This Row],[May]])</f>
        <v>30.073756061168595</v>
      </c>
      <c r="AZ32" s="123">
        <f>IF(Table5[[#This Row],[Jun]]=0, "Missing",Table5[[#This Row],[Jun]])</f>
        <v>30.805196385403463</v>
      </c>
      <c r="BA32" s="123">
        <f>IF(Table5[[#This Row],[Jul]]=0, "Missing",Table5[[#This Row],[Jul]])</f>
        <v>28.476779665215975</v>
      </c>
      <c r="BB32" s="123">
        <f>IF(Table5[[#This Row],[Aug]]=0, "Missing",Table5[[#This Row],[Aug]])</f>
        <v>29.366582414092626</v>
      </c>
      <c r="BC32" s="123"/>
      <c r="BD32" s="123"/>
      <c r="BE32" s="123"/>
      <c r="BF32" s="124"/>
      <c r="BG32" s="124">
        <f>AVERAGE(Table59[[#This Row],[Jan]:[Aug]])</f>
        <v>31.197027666007312</v>
      </c>
      <c r="BH32" s="133"/>
      <c r="BI32">
        <v>11.93568</v>
      </c>
    </row>
    <row r="33" spans="3:62" hidden="1">
      <c r="C33" t="s">
        <v>109</v>
      </c>
      <c r="D33" t="s">
        <v>80</v>
      </c>
      <c r="E33" t="str">
        <f>Table82[[#This Row],[Site ID]]&amp;"-"&amp;Table82[[#This Row],[Site Name]]</f>
        <v>FOR-Fair Oak Road</v>
      </c>
      <c r="F33">
        <v>2139268</v>
      </c>
      <c r="G33" t="s">
        <v>17</v>
      </c>
      <c r="H33" s="116">
        <v>44930</v>
      </c>
      <c r="I33" s="116">
        <v>44958</v>
      </c>
      <c r="J33">
        <v>670.73333333339542</v>
      </c>
      <c r="K33">
        <v>23.528833614946635</v>
      </c>
      <c r="L33">
        <v>12.280184558949184</v>
      </c>
      <c r="M33">
        <v>1.147</v>
      </c>
      <c r="P33" s="258" t="s">
        <v>492</v>
      </c>
      <c r="Q33" s="256">
        <v>31.022123972665376</v>
      </c>
      <c r="R33" s="114">
        <v>35.222220402087942</v>
      </c>
      <c r="S33" s="114">
        <v>25.315969731274993</v>
      </c>
      <c r="T33" s="114">
        <v>29.243843827464847</v>
      </c>
      <c r="U33" s="114">
        <v>25.106565375242308</v>
      </c>
      <c r="V33" s="114">
        <v>27.091021936866881</v>
      </c>
      <c r="W33" s="114">
        <v>21.230686704858634</v>
      </c>
      <c r="X33" s="114">
        <v>25.042171609956437</v>
      </c>
      <c r="Y33" s="114">
        <v>30.319102685003429</v>
      </c>
      <c r="Z33" s="114">
        <v>31.387718749999998</v>
      </c>
      <c r="AA33" s="114">
        <v>30.687818441626501</v>
      </c>
      <c r="AB33" s="253">
        <v>28.333567585186128</v>
      </c>
      <c r="AE33" s="119" t="s">
        <v>492</v>
      </c>
      <c r="AF33" s="123">
        <v>31.022123972665376</v>
      </c>
      <c r="AG33" s="123">
        <v>35.222220402087942</v>
      </c>
      <c r="AH33" s="123">
        <v>25.315969731274993</v>
      </c>
      <c r="AI33" s="123">
        <v>29.243843827464847</v>
      </c>
      <c r="AJ33" s="123">
        <v>25.106565375242308</v>
      </c>
      <c r="AK33" s="123">
        <v>27.091021936866881</v>
      </c>
      <c r="AL33" s="114">
        <v>21.230686704858634</v>
      </c>
      <c r="AM33" s="114">
        <v>25.042171609956437</v>
      </c>
      <c r="AN33" s="123"/>
      <c r="AO33" s="123"/>
      <c r="AP33" s="123"/>
      <c r="AQ33" s="123"/>
      <c r="AR33" s="124">
        <f>AVERAGE(Table5[[#This Row],[Jan]:[Dec]])</f>
        <v>27.409325445052179</v>
      </c>
      <c r="AT33" s="119" t="s">
        <v>492</v>
      </c>
      <c r="AU33" s="123">
        <f>IF(Table5[[#This Row],[Jan]]=0, "Missing",Table5[[#This Row],[Jan]])</f>
        <v>31.022123972665376</v>
      </c>
      <c r="AV33" s="123">
        <f>IF(Table5[[#This Row],[Feb]]=0, "Missing",Table5[[#This Row],[Feb]])</f>
        <v>35.222220402087942</v>
      </c>
      <c r="AW33" s="123">
        <f>IF(Table5[[#This Row],[Mar]]=0, "Missing",Table5[[#This Row],[Mar]])</f>
        <v>25.315969731274993</v>
      </c>
      <c r="AX33" s="123">
        <f>IF(Table5[[#This Row],[Apr]]=0, "Missing",Table5[[#This Row],[Apr]])</f>
        <v>29.243843827464847</v>
      </c>
      <c r="AY33" s="123">
        <f>IF(Table5[[#This Row],[May]]=0, "Missing",Table5[[#This Row],[May]])</f>
        <v>25.106565375242308</v>
      </c>
      <c r="AZ33" s="123">
        <f>IF(Table5[[#This Row],[Jun]]=0, "Missing",Table5[[#This Row],[Jun]])</f>
        <v>27.091021936866881</v>
      </c>
      <c r="BA33" s="123">
        <f>IF(Table5[[#This Row],[Jul]]=0, "Missing",Table5[[#This Row],[Jul]])</f>
        <v>21.230686704858634</v>
      </c>
      <c r="BB33" s="123">
        <f>IF(Table5[[#This Row],[Aug]]=0, "Missing",Table5[[#This Row],[Aug]])</f>
        <v>25.042171609956437</v>
      </c>
      <c r="BC33" s="123"/>
      <c r="BD33" s="123"/>
      <c r="BE33" s="123"/>
      <c r="BF33" s="124"/>
      <c r="BG33" s="124">
        <f>AVERAGE(Table59[[#This Row],[Jan]:[Aug]])</f>
        <v>27.409325445052179</v>
      </c>
      <c r="BH33" s="133"/>
      <c r="BI33">
        <v>11.93568</v>
      </c>
    </row>
    <row r="34" spans="3:62" hidden="1">
      <c r="C34" t="s">
        <v>111</v>
      </c>
      <c r="D34" t="s">
        <v>49</v>
      </c>
      <c r="E34" t="str">
        <f>Table82[[#This Row],[Site ID]]&amp;"-"&amp;Table82[[#This Row],[Site Name]]</f>
        <v>BR-Bishopstoke Road</v>
      </c>
      <c r="F34">
        <v>2139269</v>
      </c>
      <c r="G34" t="s">
        <v>17</v>
      </c>
      <c r="H34" s="116">
        <v>44930</v>
      </c>
      <c r="I34" s="116">
        <v>44958</v>
      </c>
      <c r="J34">
        <v>670.68333333340706</v>
      </c>
      <c r="K34">
        <v>37.603807559450154</v>
      </c>
      <c r="L34">
        <v>19.626204362969808</v>
      </c>
      <c r="M34">
        <v>1.833</v>
      </c>
      <c r="P34" s="258" t="s">
        <v>493</v>
      </c>
      <c r="Q34" s="256">
        <v>25.698538057998427</v>
      </c>
      <c r="R34" s="114">
        <v>27.982672022615453</v>
      </c>
      <c r="S34" s="114">
        <v>18.140308628473154</v>
      </c>
      <c r="T34" s="114">
        <v>22.504869767789742</v>
      </c>
      <c r="U34" s="114">
        <v>17.745597850426361</v>
      </c>
      <c r="V34" s="114">
        <v>17.984517699201685</v>
      </c>
      <c r="W34" s="114">
        <v>12.689891976457877</v>
      </c>
      <c r="X34" s="114">
        <v>16.205372156721292</v>
      </c>
      <c r="Y34" s="114">
        <v>21.079618099414489</v>
      </c>
      <c r="Z34" s="114">
        <v>21.109418154761904</v>
      </c>
      <c r="AA34" s="114">
        <v>23.385055979035045</v>
      </c>
      <c r="AB34" s="253">
        <v>20.411441853899586</v>
      </c>
      <c r="AE34" s="119" t="s">
        <v>493</v>
      </c>
      <c r="AF34" s="123">
        <v>25.698538057998427</v>
      </c>
      <c r="AG34" s="123">
        <v>27.982672022615453</v>
      </c>
      <c r="AH34" s="123">
        <v>18.140308628473154</v>
      </c>
      <c r="AI34" s="123">
        <v>22.504869767789742</v>
      </c>
      <c r="AJ34" s="123">
        <v>17.745597850426361</v>
      </c>
      <c r="AK34" s="123">
        <v>17.984517699201685</v>
      </c>
      <c r="AL34" s="114">
        <v>12.689891976457877</v>
      </c>
      <c r="AM34" s="114">
        <v>16.205372156721292</v>
      </c>
      <c r="AN34" s="123"/>
      <c r="AO34" s="123"/>
      <c r="AP34" s="123"/>
      <c r="AQ34" s="123"/>
      <c r="AR34" s="124">
        <f>AVERAGE(Table5[[#This Row],[Jan]:[Dec]])</f>
        <v>19.868971019960501</v>
      </c>
      <c r="AT34" s="119" t="s">
        <v>493</v>
      </c>
      <c r="AU34" s="123">
        <f>IF(Table5[[#This Row],[Jan]]=0, "Missing",Table5[[#This Row],[Jan]])</f>
        <v>25.698538057998427</v>
      </c>
      <c r="AV34" s="123">
        <f>IF(Table5[[#This Row],[Feb]]=0, "Missing",Table5[[#This Row],[Feb]])</f>
        <v>27.982672022615453</v>
      </c>
      <c r="AW34" s="123">
        <f>IF(Table5[[#This Row],[Mar]]=0, "Missing",Table5[[#This Row],[Mar]])</f>
        <v>18.140308628473154</v>
      </c>
      <c r="AX34" s="123">
        <f>IF(Table5[[#This Row],[Apr]]=0, "Missing",Table5[[#This Row],[Apr]])</f>
        <v>22.504869767789742</v>
      </c>
      <c r="AY34" s="123">
        <f>IF(Table5[[#This Row],[May]]=0, "Missing",Table5[[#This Row],[May]])</f>
        <v>17.745597850426361</v>
      </c>
      <c r="AZ34" s="123">
        <f>IF(Table5[[#This Row],[Jun]]=0, "Missing",Table5[[#This Row],[Jun]])</f>
        <v>17.984517699201685</v>
      </c>
      <c r="BA34" s="123">
        <f>IF(Table5[[#This Row],[Jul]]=0, "Missing",Table5[[#This Row],[Jul]])</f>
        <v>12.689891976457877</v>
      </c>
      <c r="BB34" s="123">
        <f>IF(Table5[[#This Row],[Aug]]=0, "Missing",Table5[[#This Row],[Aug]])</f>
        <v>16.205372156721292</v>
      </c>
      <c r="BC34" s="123"/>
      <c r="BD34" s="123"/>
      <c r="BE34" s="123"/>
      <c r="BF34" s="124"/>
      <c r="BG34" s="124">
        <f>AVERAGE(Table59[[#This Row],[Jan]:[Aug]])</f>
        <v>19.868971019960501</v>
      </c>
      <c r="BH34" s="133"/>
      <c r="BI34">
        <v>15.894920000000001</v>
      </c>
    </row>
    <row r="35" spans="3:62" hidden="1">
      <c r="C35" t="s">
        <v>113</v>
      </c>
      <c r="D35" t="s">
        <v>52</v>
      </c>
      <c r="E35" t="str">
        <f>Table82[[#This Row],[Site ID]]&amp;"-"&amp;Table82[[#This Row],[Site Name]]</f>
        <v>BR2-Bishopstoke Road 2</v>
      </c>
      <c r="F35">
        <v>2139270</v>
      </c>
      <c r="G35" t="s">
        <v>17</v>
      </c>
      <c r="H35" s="116">
        <v>44930</v>
      </c>
      <c r="I35" s="116">
        <v>44958</v>
      </c>
      <c r="J35">
        <v>670.71666666667443</v>
      </c>
      <c r="K35">
        <v>38.237868946151686</v>
      </c>
      <c r="L35">
        <v>19.957134105507144</v>
      </c>
      <c r="M35">
        <v>1.8640000000000001</v>
      </c>
      <c r="P35" s="258" t="s">
        <v>494</v>
      </c>
      <c r="Q35" s="256">
        <v>36.947702057083873</v>
      </c>
      <c r="R35" s="114">
        <v>33.541212181380651</v>
      </c>
      <c r="S35" s="114">
        <v>29.466588141822111</v>
      </c>
      <c r="T35" s="114">
        <v>29.428024789289328</v>
      </c>
      <c r="U35" s="114">
        <v>26.091941612373645</v>
      </c>
      <c r="V35" s="114">
        <v>25.209201410907248</v>
      </c>
      <c r="W35" s="114">
        <v>20.227500929990679</v>
      </c>
      <c r="X35" s="114">
        <v>23.535382997720657</v>
      </c>
      <c r="Y35" s="114">
        <v>29.233351034789628</v>
      </c>
      <c r="Z35" s="114">
        <v>29.688318452380951</v>
      </c>
      <c r="AA35" s="114">
        <v>33.145465407059966</v>
      </c>
      <c r="AB35" s="253">
        <v>28.77406263770898</v>
      </c>
      <c r="AE35" s="119" t="s">
        <v>494</v>
      </c>
      <c r="AF35" s="123">
        <v>36.947702057083873</v>
      </c>
      <c r="AG35" s="123">
        <v>33.541212181380651</v>
      </c>
      <c r="AH35" s="123">
        <v>29.466588141822111</v>
      </c>
      <c r="AI35" s="123">
        <v>29.428024789289328</v>
      </c>
      <c r="AJ35" s="123">
        <v>26.091941612373645</v>
      </c>
      <c r="AK35" s="123">
        <v>25.209201410907248</v>
      </c>
      <c r="AL35" s="114">
        <v>20.227500929990679</v>
      </c>
      <c r="AM35" s="114">
        <v>23.535382997720657</v>
      </c>
      <c r="AN35" s="123"/>
      <c r="AO35" s="123"/>
      <c r="AP35" s="123"/>
      <c r="AQ35" s="123"/>
      <c r="AR35" s="124">
        <f>AVERAGE(Table5[[#This Row],[Jan]:[Dec]])</f>
        <v>28.055944265071027</v>
      </c>
      <c r="AT35" s="119" t="s">
        <v>494</v>
      </c>
      <c r="AU35" s="123">
        <f>IF(Table5[[#This Row],[Jan]]=0, "Missing",Table5[[#This Row],[Jan]])</f>
        <v>36.947702057083873</v>
      </c>
      <c r="AV35" s="123">
        <f>IF(Table5[[#This Row],[Feb]]=0, "Missing",Table5[[#This Row],[Feb]])</f>
        <v>33.541212181380651</v>
      </c>
      <c r="AW35" s="123">
        <f>IF(Table5[[#This Row],[Mar]]=0, "Missing",Table5[[#This Row],[Mar]])</f>
        <v>29.466588141822111</v>
      </c>
      <c r="AX35" s="123">
        <f>IF(Table5[[#This Row],[Apr]]=0, "Missing",Table5[[#This Row],[Apr]])</f>
        <v>29.428024789289328</v>
      </c>
      <c r="AY35" s="123">
        <f>IF(Table5[[#This Row],[May]]=0, "Missing",Table5[[#This Row],[May]])</f>
        <v>26.091941612373645</v>
      </c>
      <c r="AZ35" s="123">
        <f>IF(Table5[[#This Row],[Jun]]=0, "Missing",Table5[[#This Row],[Jun]])</f>
        <v>25.209201410907248</v>
      </c>
      <c r="BA35" s="123">
        <f>IF(Table5[[#This Row],[Jul]]=0, "Missing",Table5[[#This Row],[Jul]])</f>
        <v>20.227500929990679</v>
      </c>
      <c r="BB35" s="123">
        <f>IF(Table5[[#This Row],[Aug]]=0, "Missing",Table5[[#This Row],[Aug]])</f>
        <v>23.535382997720657</v>
      </c>
      <c r="BC35" s="123"/>
      <c r="BD35" s="123"/>
      <c r="BE35" s="123"/>
      <c r="BF35" s="124"/>
      <c r="BG35" s="124">
        <f>AVERAGE(Table59[[#This Row],[Jan]:[Aug]])</f>
        <v>28.055944265071027</v>
      </c>
      <c r="BH35" s="133"/>
      <c r="BI35">
        <v>14.68474</v>
      </c>
    </row>
    <row r="36" spans="3:62" hidden="1">
      <c r="C36" t="s">
        <v>115</v>
      </c>
      <c r="D36" t="s">
        <v>118</v>
      </c>
      <c r="E36" t="str">
        <f>Table82[[#This Row],[Site ID]]&amp;"-"&amp;Table82[[#This Row],[Site Name]]</f>
        <v>TWY-Twyford Road</v>
      </c>
      <c r="F36">
        <v>2139271</v>
      </c>
      <c r="G36" t="s">
        <v>17</v>
      </c>
      <c r="H36" s="116">
        <v>44930</v>
      </c>
      <c r="I36" s="116">
        <v>44958</v>
      </c>
      <c r="J36">
        <v>670.71666666667443</v>
      </c>
      <c r="K36">
        <v>32.00164997639304</v>
      </c>
      <c r="L36">
        <v>16.702322534651902</v>
      </c>
      <c r="M36">
        <v>1.56</v>
      </c>
      <c r="P36" s="258" t="s">
        <v>495</v>
      </c>
      <c r="Q36" s="256">
        <v>36.603125559201985</v>
      </c>
      <c r="R36" s="114">
        <v>43.336506128510564</v>
      </c>
      <c r="S36" s="114">
        <v>37.590981718353333</v>
      </c>
      <c r="T36" s="114">
        <v>37.374756155009116</v>
      </c>
      <c r="U36" s="114">
        <v>27.0931703187306</v>
      </c>
      <c r="V36" s="114">
        <v>31.656143263752305</v>
      </c>
      <c r="W36" s="114">
        <v>29.707048385895828</v>
      </c>
      <c r="X36" s="114">
        <v>33.098321220064804</v>
      </c>
      <c r="Y36" s="114">
        <v>45.916643007298305</v>
      </c>
      <c r="Z36" s="114">
        <v>45.023870535714281</v>
      </c>
      <c r="AA36" s="114">
        <v>36.878108589753204</v>
      </c>
      <c r="AB36" s="253">
        <v>36.752606807480397</v>
      </c>
      <c r="AE36" s="119" t="s">
        <v>495</v>
      </c>
      <c r="AF36" s="123">
        <v>36.603125559201985</v>
      </c>
      <c r="AG36" s="123">
        <v>43.336506128510564</v>
      </c>
      <c r="AH36" s="123">
        <v>37.590981718353333</v>
      </c>
      <c r="AI36" s="123">
        <v>37.374756155009116</v>
      </c>
      <c r="AJ36" s="123">
        <v>27.0931703187306</v>
      </c>
      <c r="AK36" s="123">
        <v>31.656143263752305</v>
      </c>
      <c r="AL36" s="114">
        <v>29.707048385895828</v>
      </c>
      <c r="AM36" s="114">
        <v>33.098321220064804</v>
      </c>
      <c r="AN36" s="123"/>
      <c r="AO36" s="123"/>
      <c r="AP36" s="123"/>
      <c r="AQ36" s="123"/>
      <c r="AR36" s="124">
        <f>AVERAGE(Table5[[#This Row],[Jan]:[Dec]])</f>
        <v>34.557506593689823</v>
      </c>
      <c r="AT36" s="119" t="s">
        <v>495</v>
      </c>
      <c r="AU36" s="123">
        <f>IF(Table5[[#This Row],[Jan]]=0, "Missing",Table5[[#This Row],[Jan]])</f>
        <v>36.603125559201985</v>
      </c>
      <c r="AV36" s="123">
        <f>IF(Table5[[#This Row],[Feb]]=0, "Missing",Table5[[#This Row],[Feb]])</f>
        <v>43.336506128510564</v>
      </c>
      <c r="AW36" s="123">
        <f>IF(Table5[[#This Row],[Mar]]=0, "Missing",Table5[[#This Row],[Mar]])</f>
        <v>37.590981718353333</v>
      </c>
      <c r="AX36" s="123">
        <f>IF(Table5[[#This Row],[Apr]]=0, "Missing",Table5[[#This Row],[Apr]])</f>
        <v>37.374756155009116</v>
      </c>
      <c r="AY36" s="123">
        <f>IF(Table5[[#This Row],[May]]=0, "Missing",Table5[[#This Row],[May]])</f>
        <v>27.0931703187306</v>
      </c>
      <c r="AZ36" s="123">
        <f>IF(Table5[[#This Row],[Jun]]=0, "Missing",Table5[[#This Row],[Jun]])</f>
        <v>31.656143263752305</v>
      </c>
      <c r="BA36" s="123">
        <f>IF(Table5[[#This Row],[Jul]]=0, "Missing",Table5[[#This Row],[Jul]])</f>
        <v>29.707048385895828</v>
      </c>
      <c r="BB36" s="123">
        <f>IF(Table5[[#This Row],[Aug]]=0, "Missing",Table5[[#This Row],[Aug]])</f>
        <v>33.098321220064804</v>
      </c>
      <c r="BC36" s="123"/>
      <c r="BD36" s="123"/>
      <c r="BE36" s="123"/>
      <c r="BF36" s="124"/>
      <c r="BG36" s="124">
        <f>AVERAGE(Table59[[#This Row],[Jan]:[Aug]])</f>
        <v>34.557506593689823</v>
      </c>
      <c r="BH36" s="133"/>
      <c r="BI36" s="144">
        <v>18.209669999999999</v>
      </c>
    </row>
    <row r="37" spans="3:62" hidden="1">
      <c r="C37" t="s">
        <v>117</v>
      </c>
      <c r="D37" t="s">
        <v>122</v>
      </c>
      <c r="E37" t="str">
        <f>Table82[[#This Row],[Site ID]]&amp;"-"&amp;Table82[[#This Row],[Site Name]]</f>
        <v>MS-Mill Street</v>
      </c>
      <c r="F37">
        <v>2139272</v>
      </c>
      <c r="G37" t="s">
        <v>17</v>
      </c>
      <c r="H37" s="116">
        <v>44930</v>
      </c>
      <c r="I37" s="116">
        <v>44958</v>
      </c>
      <c r="J37">
        <v>670.69999999995343</v>
      </c>
      <c r="K37">
        <v>34.09491277769731</v>
      </c>
      <c r="L37">
        <v>17.794839654330538</v>
      </c>
      <c r="M37">
        <v>1.6619999999999999</v>
      </c>
      <c r="P37" s="258" t="s">
        <v>496</v>
      </c>
      <c r="Q37" s="256">
        <v>31.555833581868082</v>
      </c>
      <c r="R37" s="114">
        <v>30.151578556392966</v>
      </c>
      <c r="S37" s="114">
        <v>24.780979908491261</v>
      </c>
      <c r="T37" s="114">
        <v>2.6401234598512451</v>
      </c>
      <c r="U37" s="114">
        <v>19.40512350597497</v>
      </c>
      <c r="V37" s="114">
        <v>21.086923548366606</v>
      </c>
      <c r="W37" s="114">
        <v>17.535879853918804</v>
      </c>
      <c r="X37" s="114">
        <v>20.998307056907208</v>
      </c>
      <c r="Y37" s="114">
        <v>29.411356045425705</v>
      </c>
      <c r="Z37" s="114">
        <v>31.039648809523811</v>
      </c>
      <c r="AA37" s="114">
        <v>27.022666191410853</v>
      </c>
      <c r="AB37" s="253">
        <v>23.238947319830135</v>
      </c>
      <c r="AE37" s="119" t="s">
        <v>496</v>
      </c>
      <c r="AF37" s="123">
        <v>31.555833581868082</v>
      </c>
      <c r="AG37" s="123">
        <v>30.151578556392966</v>
      </c>
      <c r="AH37" s="123">
        <v>24.780979908491261</v>
      </c>
      <c r="AI37" s="123">
        <v>2.6401234598512451</v>
      </c>
      <c r="AJ37" s="123">
        <v>19.40512350597497</v>
      </c>
      <c r="AK37" s="123">
        <v>21.086923548366606</v>
      </c>
      <c r="AL37" s="114">
        <v>17.535879853918804</v>
      </c>
      <c r="AM37" s="114">
        <v>20.998307056907208</v>
      </c>
      <c r="AN37" s="123"/>
      <c r="AO37" s="123"/>
      <c r="AP37" s="123"/>
      <c r="AQ37" s="123"/>
      <c r="AR37" s="124">
        <f>AVERAGE(Table5[[#This Row],[Jan]:[Dec]])</f>
        <v>21.019343683971393</v>
      </c>
      <c r="AT37" s="119" t="s">
        <v>496</v>
      </c>
      <c r="AU37" s="123">
        <f>IF(Table5[[#This Row],[Jan]]=0, "Missing",Table5[[#This Row],[Jan]])</f>
        <v>31.555833581868082</v>
      </c>
      <c r="AV37" s="123">
        <f>IF(Table5[[#This Row],[Feb]]=0, "Missing",Table5[[#This Row],[Feb]])</f>
        <v>30.151578556392966</v>
      </c>
      <c r="AW37" s="123">
        <f>IF(Table5[[#This Row],[Mar]]=0, "Missing",Table5[[#This Row],[Mar]])</f>
        <v>24.780979908491261</v>
      </c>
      <c r="AX37" s="123">
        <f>IF(Table5[[#This Row],[Apr]]=0, "Missing",Table5[[#This Row],[Apr]])</f>
        <v>2.6401234598512451</v>
      </c>
      <c r="AY37" s="123">
        <f>IF(Table5[[#This Row],[May]]=0, "Missing",Table5[[#This Row],[May]])</f>
        <v>19.40512350597497</v>
      </c>
      <c r="AZ37" s="123">
        <f>IF(Table5[[#This Row],[Jun]]=0, "Missing",Table5[[#This Row],[Jun]])</f>
        <v>21.086923548366606</v>
      </c>
      <c r="BA37" s="123">
        <f>IF(Table5[[#This Row],[Jul]]=0, "Missing",Table5[[#This Row],[Jul]])</f>
        <v>17.535879853918804</v>
      </c>
      <c r="BB37" s="123">
        <f>IF(Table5[[#This Row],[Aug]]=0, "Missing",Table5[[#This Row],[Aug]])</f>
        <v>20.998307056907208</v>
      </c>
      <c r="BC37" s="123"/>
      <c r="BD37" s="123"/>
      <c r="BE37" s="123"/>
      <c r="BF37" s="124"/>
      <c r="BG37" s="124">
        <f>AVERAGE(Table59[[#This Row],[Jan]:[Aug]])</f>
        <v>21.019343683971393</v>
      </c>
      <c r="BH37" s="132">
        <f>AVERAGE(AU37:AW37,AY37:BB37)</f>
        <v>23.644946573131413</v>
      </c>
      <c r="BI37" s="144">
        <v>17.726389999999999</v>
      </c>
      <c r="BJ37" s="114">
        <f>AVERAGE(AU37:AW37,AY37:BA37)</f>
        <v>24.086053159168781</v>
      </c>
    </row>
    <row r="38" spans="3:62" hidden="1">
      <c r="C38" t="s">
        <v>121</v>
      </c>
      <c r="D38" t="s">
        <v>72</v>
      </c>
      <c r="E38" t="str">
        <f>Table82[[#This Row],[Site ID]]&amp;"-"&amp;Table82[[#This Row],[Site Name]]</f>
        <v>CR4-Campbell Road 4</v>
      </c>
      <c r="F38">
        <v>2139273</v>
      </c>
      <c r="G38" t="s">
        <v>17</v>
      </c>
      <c r="H38" s="116">
        <v>44930</v>
      </c>
      <c r="I38" s="116">
        <v>44958</v>
      </c>
      <c r="J38">
        <v>666.01666666672099</v>
      </c>
      <c r="K38">
        <v>32.888558344383092</v>
      </c>
      <c r="L38">
        <v>17.165218342579902</v>
      </c>
      <c r="M38">
        <v>1.5920000000000001</v>
      </c>
      <c r="P38" s="258" t="s">
        <v>497</v>
      </c>
      <c r="Q38" s="256">
        <v>21.442330922377522</v>
      </c>
      <c r="R38" s="114">
        <v>24.566114920897604</v>
      </c>
      <c r="S38" s="114">
        <v>20.251697505077356</v>
      </c>
      <c r="T38" s="114">
        <v>20.895342852889794</v>
      </c>
      <c r="U38" s="114">
        <v>13.835751070823868</v>
      </c>
      <c r="V38" s="114">
        <v>17.604602158189529</v>
      </c>
      <c r="W38" s="114">
        <v>13.419410931325265</v>
      </c>
      <c r="X38" s="114">
        <v>17.508523541908492</v>
      </c>
      <c r="Y38" s="114">
        <v>25.172886042140089</v>
      </c>
      <c r="Z38" s="114">
        <v>24.979136904761905</v>
      </c>
      <c r="AA38" s="114">
        <v>20.417406784026529</v>
      </c>
      <c r="AB38" s="253">
        <v>20.008473057674358</v>
      </c>
      <c r="AE38" s="119" t="s">
        <v>497</v>
      </c>
      <c r="AF38" s="123">
        <v>21.442330922377522</v>
      </c>
      <c r="AG38" s="123">
        <v>24.566114920897604</v>
      </c>
      <c r="AH38" s="123">
        <v>20.251697505077356</v>
      </c>
      <c r="AI38" s="123">
        <v>20.895342852889794</v>
      </c>
      <c r="AJ38" s="123">
        <v>13.835751070823868</v>
      </c>
      <c r="AK38" s="123">
        <v>17.604602158189529</v>
      </c>
      <c r="AL38" s="114">
        <v>13.419410931325265</v>
      </c>
      <c r="AM38" s="114">
        <v>17.508523541908492</v>
      </c>
      <c r="AN38" s="123"/>
      <c r="AO38" s="123"/>
      <c r="AP38" s="123"/>
      <c r="AQ38" s="123"/>
      <c r="AR38" s="124">
        <f>AVERAGE(Table5[[#This Row],[Jan]:[Dec]])</f>
        <v>18.690471737936178</v>
      </c>
      <c r="AT38" s="119" t="s">
        <v>497</v>
      </c>
      <c r="AU38" s="123">
        <f>IF(Table5[[#This Row],[Jan]]=0, "Missing",Table5[[#This Row],[Jan]])</f>
        <v>21.442330922377522</v>
      </c>
      <c r="AV38" s="123">
        <f>IF(Table5[[#This Row],[Feb]]=0, "Missing",Table5[[#This Row],[Feb]])</f>
        <v>24.566114920897604</v>
      </c>
      <c r="AW38" s="123">
        <f>IF(Table5[[#This Row],[Mar]]=0, "Missing",Table5[[#This Row],[Mar]])</f>
        <v>20.251697505077356</v>
      </c>
      <c r="AX38" s="123">
        <f>IF(Table5[[#This Row],[Apr]]=0, "Missing",Table5[[#This Row],[Apr]])</f>
        <v>20.895342852889794</v>
      </c>
      <c r="AY38" s="123">
        <f>IF(Table5[[#This Row],[May]]=0, "Missing",Table5[[#This Row],[May]])</f>
        <v>13.835751070823868</v>
      </c>
      <c r="AZ38" s="123">
        <f>IF(Table5[[#This Row],[Jun]]=0, "Missing",Table5[[#This Row],[Jun]])</f>
        <v>17.604602158189529</v>
      </c>
      <c r="BA38" s="123">
        <f>IF(Table5[[#This Row],[Jul]]=0, "Missing",Table5[[#This Row],[Jul]])</f>
        <v>13.419410931325265</v>
      </c>
      <c r="BB38" s="123">
        <f>IF(Table5[[#This Row],[Aug]]=0, "Missing",Table5[[#This Row],[Aug]])</f>
        <v>17.508523541908492</v>
      </c>
      <c r="BC38" s="123"/>
      <c r="BD38" s="123"/>
      <c r="BE38" s="123"/>
      <c r="BF38" s="124"/>
      <c r="BG38" s="124">
        <f>AVERAGE(Table59[[#This Row],[Jan]:[Aug]])</f>
        <v>18.690471737936178</v>
      </c>
      <c r="BH38" s="133"/>
      <c r="BI38">
        <v>17.257210000000001</v>
      </c>
    </row>
    <row r="39" spans="3:62" hidden="1">
      <c r="C39" t="s">
        <v>129</v>
      </c>
      <c r="D39" t="s">
        <v>68</v>
      </c>
      <c r="E39" t="str">
        <f>Table82[[#This Row],[Site ID]]&amp;"-"&amp;Table82[[#This Row],[Site Name]]</f>
        <v>CR3-Campbell Road 3</v>
      </c>
      <c r="F39">
        <v>2139274</v>
      </c>
      <c r="G39" t="s">
        <v>17</v>
      </c>
      <c r="H39" s="116">
        <v>44930</v>
      </c>
      <c r="I39" s="116">
        <v>44958</v>
      </c>
      <c r="J39">
        <v>666.04999999998836</v>
      </c>
      <c r="K39">
        <v>23.343097365063088</v>
      </c>
      <c r="L39">
        <v>12.183244971327291</v>
      </c>
      <c r="M39">
        <v>1.1299999999999999</v>
      </c>
      <c r="P39" s="258" t="s">
        <v>498</v>
      </c>
      <c r="Q39" s="256">
        <v>34.09491277769731</v>
      </c>
      <c r="R39" s="114">
        <v>31.61381335977379</v>
      </c>
      <c r="S39" s="114"/>
      <c r="T39" s="114">
        <v>27.51663610230008</v>
      </c>
      <c r="U39" s="114">
        <v>27.861127454639519</v>
      </c>
      <c r="V39" s="114">
        <v>25.695583460224917</v>
      </c>
      <c r="W39" s="114">
        <v>20.465222316057616</v>
      </c>
      <c r="X39" s="114">
        <v>22.568365693866962</v>
      </c>
      <c r="Y39" s="114">
        <v>28.982440436429915</v>
      </c>
      <c r="Z39" s="114">
        <v>30.650629464285718</v>
      </c>
      <c r="AA39" s="114">
        <v>30.803243286061139</v>
      </c>
      <c r="AB39" s="253">
        <v>28.025197435133698</v>
      </c>
      <c r="AE39" s="119" t="s">
        <v>498</v>
      </c>
      <c r="AF39" s="123">
        <v>34.09491277769731</v>
      </c>
      <c r="AG39" s="123">
        <v>31.61381335977379</v>
      </c>
      <c r="AH39" s="123"/>
      <c r="AI39" s="123">
        <v>27.51663610230008</v>
      </c>
      <c r="AJ39" s="123">
        <v>27.861127454639519</v>
      </c>
      <c r="AK39" s="123">
        <v>25.695583460224917</v>
      </c>
      <c r="AL39" s="114">
        <v>20.465222316057616</v>
      </c>
      <c r="AM39" s="114">
        <v>22.568365693866962</v>
      </c>
      <c r="AN39" s="123"/>
      <c r="AO39" s="123"/>
      <c r="AP39" s="123"/>
      <c r="AQ39" s="123"/>
      <c r="AR39" s="124">
        <f>AVERAGE(Table5[[#This Row],[Jan]:[Dec]])</f>
        <v>27.116523023508595</v>
      </c>
      <c r="AT39" s="119" t="s">
        <v>498</v>
      </c>
      <c r="AU39" s="123">
        <f>IF(Table5[[#This Row],[Jan]]=0, "Missing",Table5[[#This Row],[Jan]])</f>
        <v>34.09491277769731</v>
      </c>
      <c r="AV39" s="123">
        <f>IF(Table5[[#This Row],[Feb]]=0, "Missing",Table5[[#This Row],[Feb]])</f>
        <v>31.61381335977379</v>
      </c>
      <c r="AW39" s="123" t="str">
        <f>IF(Table5[[#This Row],[Mar]]=0, "Missing",Table5[[#This Row],[Mar]])</f>
        <v>Missing</v>
      </c>
      <c r="AX39" s="123">
        <f>IF(Table5[[#This Row],[Apr]]=0, "Missing",Table5[[#This Row],[Apr]])</f>
        <v>27.51663610230008</v>
      </c>
      <c r="AY39" s="123">
        <f>IF(Table5[[#This Row],[May]]=0, "Missing",Table5[[#This Row],[May]])</f>
        <v>27.861127454639519</v>
      </c>
      <c r="AZ39" s="123">
        <f>IF(Table5[[#This Row],[Jun]]=0, "Missing",Table5[[#This Row],[Jun]])</f>
        <v>25.695583460224917</v>
      </c>
      <c r="BA39" s="123">
        <f>IF(Table5[[#This Row],[Jul]]=0, "Missing",Table5[[#This Row],[Jul]])</f>
        <v>20.465222316057616</v>
      </c>
      <c r="BB39" s="123">
        <f>IF(Table5[[#This Row],[Aug]]=0, "Missing",Table5[[#This Row],[Aug]])</f>
        <v>22.568365693866962</v>
      </c>
      <c r="BC39" s="123"/>
      <c r="BD39" s="123"/>
      <c r="BE39" s="123"/>
      <c r="BF39" s="124"/>
      <c r="BG39" s="124">
        <f>AVERAGE(Table59[[#This Row],[Jan]:[Aug]])</f>
        <v>27.116523023508595</v>
      </c>
      <c r="BI39" s="144">
        <v>15.61506</v>
      </c>
    </row>
    <row r="40" spans="3:62" hidden="1">
      <c r="C40" t="s">
        <v>125</v>
      </c>
      <c r="D40" t="s">
        <v>64</v>
      </c>
      <c r="E40" t="str">
        <f>Table82[[#This Row],[Site ID]]&amp;"-"&amp;Table82[[#This Row],[Site Name]]</f>
        <v>CR-Campbell Road</v>
      </c>
      <c r="F40">
        <v>2139275</v>
      </c>
      <c r="G40" t="s">
        <v>17</v>
      </c>
      <c r="H40" s="116">
        <v>44930</v>
      </c>
      <c r="I40" s="116">
        <v>44958</v>
      </c>
      <c r="J40">
        <v>666.04999999998836</v>
      </c>
      <c r="K40">
        <v>44.455173035058209</v>
      </c>
      <c r="L40">
        <v>23.2020736091118</v>
      </c>
      <c r="M40">
        <v>2.1520000000000001</v>
      </c>
      <c r="P40" s="258" t="s">
        <v>499</v>
      </c>
      <c r="Q40" s="256">
        <v>21.791153530684145</v>
      </c>
      <c r="R40" s="114">
        <v>27.958773054739304</v>
      </c>
      <c r="S40" s="114">
        <v>19.72649847794202</v>
      </c>
      <c r="T40" s="114">
        <v>19.789711693398903</v>
      </c>
      <c r="U40" s="114">
        <v>16.528891323837133</v>
      </c>
      <c r="V40" s="114">
        <v>16.216168211370345</v>
      </c>
      <c r="W40" s="114">
        <v>10.895576765342073</v>
      </c>
      <c r="X40" s="114">
        <v>15.510334253540936</v>
      </c>
      <c r="Y40" s="114">
        <v>22.538111677137056</v>
      </c>
      <c r="Z40" s="114">
        <v>22.296950892857144</v>
      </c>
      <c r="AA40" s="114">
        <v>19.811783062392148</v>
      </c>
      <c r="AB40" s="253">
        <v>19.369450267567387</v>
      </c>
      <c r="AE40" s="119" t="s">
        <v>499</v>
      </c>
      <c r="AF40" s="123">
        <v>21.791153530684145</v>
      </c>
      <c r="AG40" s="123">
        <v>27.958773054739304</v>
      </c>
      <c r="AH40" s="123">
        <v>19.72649847794202</v>
      </c>
      <c r="AI40" s="123">
        <v>19.789711693398903</v>
      </c>
      <c r="AJ40" s="123">
        <v>16.528891323837133</v>
      </c>
      <c r="AK40" s="123">
        <v>16.216168211370345</v>
      </c>
      <c r="AL40" s="114">
        <v>10.895576765342073</v>
      </c>
      <c r="AM40" s="114">
        <v>15.510334253540936</v>
      </c>
      <c r="AN40" s="123"/>
      <c r="AO40" s="123"/>
      <c r="AP40" s="123"/>
      <c r="AQ40" s="123"/>
      <c r="AR40" s="124">
        <f>AVERAGE(Table5[[#This Row],[Jan]:[Dec]])</f>
        <v>18.552138413856859</v>
      </c>
      <c r="AT40" s="119" t="s">
        <v>499</v>
      </c>
      <c r="AU40" s="123">
        <f>IF(Table5[[#This Row],[Jan]]=0, "Missing",Table5[[#This Row],[Jan]])</f>
        <v>21.791153530684145</v>
      </c>
      <c r="AV40" s="123">
        <f>IF(Table5[[#This Row],[Feb]]=0, "Missing",Table5[[#This Row],[Feb]])</f>
        <v>27.958773054739304</v>
      </c>
      <c r="AW40" s="123">
        <f>IF(Table5[[#This Row],[Mar]]=0, "Missing",Table5[[#This Row],[Mar]])</f>
        <v>19.72649847794202</v>
      </c>
      <c r="AX40" s="123">
        <f>IF(Table5[[#This Row],[Apr]]=0, "Missing",Table5[[#This Row],[Apr]])</f>
        <v>19.789711693398903</v>
      </c>
      <c r="AY40" s="123">
        <f>IF(Table5[[#This Row],[May]]=0, "Missing",Table5[[#This Row],[May]])</f>
        <v>16.528891323837133</v>
      </c>
      <c r="AZ40" s="123">
        <f>IF(Table5[[#This Row],[Jun]]=0, "Missing",Table5[[#This Row],[Jun]])</f>
        <v>16.216168211370345</v>
      </c>
      <c r="BA40" s="123">
        <f>IF(Table5[[#This Row],[Jul]]=0, "Missing",Table5[[#This Row],[Jul]])</f>
        <v>10.895576765342073</v>
      </c>
      <c r="BB40" s="123">
        <f>IF(Table5[[#This Row],[Aug]]=0, "Missing",Table5[[#This Row],[Aug]])</f>
        <v>15.510334253540936</v>
      </c>
      <c r="BC40" s="123"/>
      <c r="BD40" s="123"/>
      <c r="BE40" s="123"/>
      <c r="BF40" s="124"/>
      <c r="BG40" s="124">
        <f>AVERAGE(Table59[[#This Row],[Jan]:[Aug]])</f>
        <v>18.552138413856859</v>
      </c>
      <c r="BH40" s="133"/>
      <c r="BI40">
        <v>11.295719999999999</v>
      </c>
      <c r="BJ40" t="s">
        <v>500</v>
      </c>
    </row>
    <row r="41" spans="3:62" hidden="1">
      <c r="C41" t="s">
        <v>128</v>
      </c>
      <c r="D41" t="s">
        <v>135</v>
      </c>
      <c r="E41" t="str">
        <f>Table82[[#This Row],[Site ID]]&amp;"-"&amp;Table82[[#This Row],[Site Name]]</f>
        <v>SRAN(A)-Southampton Road Analyser (A)</v>
      </c>
      <c r="F41">
        <v>2139276</v>
      </c>
      <c r="G41" t="s">
        <v>17</v>
      </c>
      <c r="H41" s="116">
        <v>44930</v>
      </c>
      <c r="I41" s="116">
        <v>44958</v>
      </c>
      <c r="J41">
        <v>670.56666666653473</v>
      </c>
      <c r="K41">
        <v>35.53798478899143</v>
      </c>
      <c r="L41">
        <v>18.548008762521626</v>
      </c>
      <c r="M41">
        <v>1.732</v>
      </c>
      <c r="P41" s="258" t="s">
        <v>501</v>
      </c>
      <c r="Q41" s="256">
        <v>37.84687179741114</v>
      </c>
      <c r="R41" s="114">
        <v>40.862027057216146</v>
      </c>
      <c r="S41" s="114">
        <v>32.159636464768717</v>
      </c>
      <c r="T41" s="114">
        <v>33.518442356789166</v>
      </c>
      <c r="U41" s="114">
        <v>42.928654845688001</v>
      </c>
      <c r="V41" s="114">
        <v>31.441353016940983</v>
      </c>
      <c r="W41" s="114">
        <v>24.874295704796076</v>
      </c>
      <c r="X41" s="114">
        <v>28.951376998450673</v>
      </c>
      <c r="Y41" s="114">
        <v>39.212893907430413</v>
      </c>
      <c r="Z41" s="114">
        <v>47.030391369047621</v>
      </c>
      <c r="AA41" s="114">
        <v>26.839635584134957</v>
      </c>
      <c r="AB41" s="253">
        <v>35.060507191152169</v>
      </c>
      <c r="AE41" s="119" t="s">
        <v>501</v>
      </c>
      <c r="AF41" s="123">
        <v>37.84687179741114</v>
      </c>
      <c r="AG41" s="123">
        <v>40.862027057216146</v>
      </c>
      <c r="AH41" s="123">
        <v>32.159636464768717</v>
      </c>
      <c r="AI41" s="123">
        <v>33.518442356789166</v>
      </c>
      <c r="AJ41" s="123">
        <v>42.928654845688001</v>
      </c>
      <c r="AK41" s="123">
        <v>31.441353016940983</v>
      </c>
      <c r="AL41" s="114">
        <v>24.874295704796076</v>
      </c>
      <c r="AM41" s="114">
        <v>28.951376998450673</v>
      </c>
      <c r="AN41" s="123"/>
      <c r="AO41" s="123"/>
      <c r="AP41" s="123"/>
      <c r="AQ41" s="123"/>
      <c r="AR41" s="124">
        <f>AVERAGE(Table5[[#This Row],[Jan]:[Dec]])</f>
        <v>34.072832280257614</v>
      </c>
      <c r="AT41" s="119" t="s">
        <v>501</v>
      </c>
      <c r="AU41" s="123">
        <f>IF(Table5[[#This Row],[Jan]]=0, "Missing",Table5[[#This Row],[Jan]])</f>
        <v>37.84687179741114</v>
      </c>
      <c r="AV41" s="123">
        <f>IF(Table5[[#This Row],[Feb]]=0, "Missing",Table5[[#This Row],[Feb]])</f>
        <v>40.862027057216146</v>
      </c>
      <c r="AW41" s="123">
        <f>IF(Table5[[#This Row],[Mar]]=0, "Missing",Table5[[#This Row],[Mar]])</f>
        <v>32.159636464768717</v>
      </c>
      <c r="AX41" s="123">
        <f>IF(Table5[[#This Row],[Apr]]=0, "Missing",Table5[[#This Row],[Apr]])</f>
        <v>33.518442356789166</v>
      </c>
      <c r="AY41" s="123">
        <f>IF(Table5[[#This Row],[May]]=0, "Missing",Table5[[#This Row],[May]])</f>
        <v>42.928654845688001</v>
      </c>
      <c r="AZ41" s="123">
        <f>IF(Table5[[#This Row],[Jun]]=0, "Missing",Table5[[#This Row],[Jun]])</f>
        <v>31.441353016940983</v>
      </c>
      <c r="BA41" s="123">
        <f>IF(Table5[[#This Row],[Jul]]=0, "Missing",Table5[[#This Row],[Jul]])</f>
        <v>24.874295704796076</v>
      </c>
      <c r="BB41" s="123">
        <f>IF(Table5[[#This Row],[Aug]]=0, "Missing",Table5[[#This Row],[Aug]])</f>
        <v>28.951376998450673</v>
      </c>
      <c r="BC41" s="123"/>
      <c r="BD41" s="123"/>
      <c r="BE41" s="123"/>
      <c r="BF41" s="124"/>
      <c r="BG41" s="124">
        <f>AVERAGE(Table59[[#This Row],[Jan]:[Aug]])</f>
        <v>34.072832280257614</v>
      </c>
      <c r="BH41" s="133"/>
      <c r="BI41">
        <v>17.468679999999999</v>
      </c>
    </row>
    <row r="42" spans="3:62" hidden="1">
      <c r="C42" t="s">
        <v>131</v>
      </c>
      <c r="D42" t="s">
        <v>138</v>
      </c>
      <c r="E42" t="str">
        <f>Table82[[#This Row],[Site ID]]&amp;"-"&amp;Table82[[#This Row],[Site Name]]</f>
        <v>SRAN(B)-Southampton Road Analyser (B)</v>
      </c>
      <c r="F42">
        <v>2139277</v>
      </c>
      <c r="G42" t="s">
        <v>17</v>
      </c>
      <c r="H42" s="116">
        <v>44930</v>
      </c>
      <c r="I42" s="116">
        <v>44958</v>
      </c>
      <c r="J42">
        <v>670.51666666672099</v>
      </c>
      <c r="K42">
        <v>36.094674753296765</v>
      </c>
      <c r="L42">
        <v>18.838556760593303</v>
      </c>
      <c r="M42">
        <v>1.7589999999999999</v>
      </c>
      <c r="P42" s="258" t="s">
        <v>502</v>
      </c>
      <c r="Q42" s="256">
        <v>48.763144031291496</v>
      </c>
      <c r="R42" s="114">
        <v>51.620584833062928</v>
      </c>
      <c r="S42" s="114">
        <v>42.553608247429182</v>
      </c>
      <c r="T42" s="114">
        <v>44.937926726478672</v>
      </c>
      <c r="U42" s="114">
        <v>22.172619432498863</v>
      </c>
      <c r="V42" s="114">
        <v>45.182631130484388</v>
      </c>
      <c r="W42" s="114">
        <v>36.952255424669183</v>
      </c>
      <c r="X42" s="114">
        <v>39.989063931921955</v>
      </c>
      <c r="Y42" s="114">
        <v>47.521345805526728</v>
      </c>
      <c r="Z42" s="114">
        <v>36.506394345238093</v>
      </c>
      <c r="AA42" s="114"/>
      <c r="AB42" s="253">
        <v>41.619957390860158</v>
      </c>
      <c r="AE42" s="119" t="s">
        <v>502</v>
      </c>
      <c r="AF42" s="123">
        <v>48.763144031291496</v>
      </c>
      <c r="AG42" s="123">
        <v>51.620584833062928</v>
      </c>
      <c r="AH42" s="123">
        <v>42.553608247429182</v>
      </c>
      <c r="AI42" s="123">
        <v>44.937926726478672</v>
      </c>
      <c r="AJ42" s="123">
        <v>22.172619432498863</v>
      </c>
      <c r="AK42" s="123">
        <v>45.182631130484388</v>
      </c>
      <c r="AL42" s="114">
        <v>36.952255424669183</v>
      </c>
      <c r="AM42" s="114">
        <v>39.989063931921955</v>
      </c>
      <c r="AN42" s="123"/>
      <c r="AO42" s="123"/>
      <c r="AP42" s="123"/>
      <c r="AQ42" s="123"/>
      <c r="AR42" s="124">
        <f>AVERAGE(Table5[[#This Row],[Jan]:[Dec]])</f>
        <v>41.521479219729592</v>
      </c>
      <c r="AT42" s="119" t="s">
        <v>502</v>
      </c>
      <c r="AU42" s="123">
        <f>IF(Table5[[#This Row],[Jan]]=0, "Missing",Table5[[#This Row],[Jan]])</f>
        <v>48.763144031291496</v>
      </c>
      <c r="AV42" s="123">
        <f>IF(Table5[[#This Row],[Feb]]=0, "Missing",Table5[[#This Row],[Feb]])</f>
        <v>51.620584833062928</v>
      </c>
      <c r="AW42" s="123">
        <f>IF(Table5[[#This Row],[Mar]]=0, "Missing",Table5[[#This Row],[Mar]])</f>
        <v>42.553608247429182</v>
      </c>
      <c r="AX42" s="123">
        <f>IF(Table5[[#This Row],[Apr]]=0, "Missing",Table5[[#This Row],[Apr]])</f>
        <v>44.937926726478672</v>
      </c>
      <c r="AY42" s="123">
        <f>IF(Table5[[#This Row],[May]]=0, "Missing",Table5[[#This Row],[May]])</f>
        <v>22.172619432498863</v>
      </c>
      <c r="AZ42" s="123">
        <f>IF(Table5[[#This Row],[Jun]]=0, "Missing",Table5[[#This Row],[Jun]])</f>
        <v>45.182631130484388</v>
      </c>
      <c r="BA42" s="123">
        <f>IF(Table5[[#This Row],[Jul]]=0, "Missing",Table5[[#This Row],[Jul]])</f>
        <v>36.952255424669183</v>
      </c>
      <c r="BB42" s="123">
        <f>IF(Table5[[#This Row],[Aug]]=0, "Missing",Table5[[#This Row],[Aug]])</f>
        <v>39.989063931921955</v>
      </c>
      <c r="BC42" s="123"/>
      <c r="BD42" s="123"/>
      <c r="BE42" s="123"/>
      <c r="BF42" s="124"/>
      <c r="BG42" s="124">
        <f>AVERAGE(Table59[[#This Row],[Jan]:[Aug]])</f>
        <v>41.521479219729592</v>
      </c>
      <c r="BH42" s="133"/>
      <c r="BI42">
        <v>17.468679999999999</v>
      </c>
    </row>
    <row r="43" spans="3:62" hidden="1">
      <c r="C43" t="s">
        <v>134</v>
      </c>
      <c r="D43" t="s">
        <v>141</v>
      </c>
      <c r="E43" t="str">
        <f>Table82[[#This Row],[Site ID]]&amp;"-"&amp;Table82[[#This Row],[Site Name]]</f>
        <v>SRAN(C)-Southampton Road Analyser (C)</v>
      </c>
      <c r="F43">
        <v>2139278</v>
      </c>
      <c r="G43" t="s">
        <v>17</v>
      </c>
      <c r="H43" s="116">
        <v>44930</v>
      </c>
      <c r="I43" s="116">
        <v>44958</v>
      </c>
      <c r="J43">
        <v>670.51666666672099</v>
      </c>
      <c r="K43">
        <v>37.346394571347425</v>
      </c>
      <c r="L43">
        <v>19.49185520425231</v>
      </c>
      <c r="M43">
        <v>1.82</v>
      </c>
      <c r="P43" s="258" t="s">
        <v>503</v>
      </c>
      <c r="Q43" s="256">
        <v>21.071941841682566</v>
      </c>
      <c r="R43" s="114">
        <v>20.34004308637131</v>
      </c>
      <c r="S43" s="114">
        <v>14.484310324247378</v>
      </c>
      <c r="T43" s="114">
        <v>13.814941987306705</v>
      </c>
      <c r="U43" s="114">
        <v>10.236770000748239</v>
      </c>
      <c r="V43" s="114">
        <v>9.7437255095780664</v>
      </c>
      <c r="W43" s="114">
        <v>11.812764942612963</v>
      </c>
      <c r="X43" s="114">
        <v>12.24540071485419</v>
      </c>
      <c r="Y43" s="114">
        <v>15.562739170231591</v>
      </c>
      <c r="Z43" s="114">
        <v>18.058687500000001</v>
      </c>
      <c r="AA43" s="114">
        <v>16.477452774145053</v>
      </c>
      <c r="AB43" s="253">
        <v>14.895343441070734</v>
      </c>
      <c r="AE43" s="119" t="s">
        <v>503</v>
      </c>
      <c r="AF43" s="123">
        <v>21.071941841682566</v>
      </c>
      <c r="AG43" s="123">
        <v>20.34004308637131</v>
      </c>
      <c r="AH43" s="123">
        <v>14.484310324247378</v>
      </c>
      <c r="AI43" s="123">
        <v>13.814941987306705</v>
      </c>
      <c r="AJ43" s="123">
        <v>10.236770000748239</v>
      </c>
      <c r="AK43" s="123">
        <v>9.7437255095780664</v>
      </c>
      <c r="AL43" s="114">
        <v>11.812764942612963</v>
      </c>
      <c r="AM43" s="114">
        <v>12.24540071485419</v>
      </c>
      <c r="AN43" s="123"/>
      <c r="AO43" s="123"/>
      <c r="AP43" s="123"/>
      <c r="AQ43" s="123"/>
      <c r="AR43" s="124">
        <f>AVERAGE(Table5[[#This Row],[Jan]:[Dec]])</f>
        <v>14.218737300925177</v>
      </c>
      <c r="AT43" s="119" t="s">
        <v>503</v>
      </c>
      <c r="AU43" s="123">
        <f>IF(Table5[[#This Row],[Jan]]=0, "Missing",Table5[[#This Row],[Jan]])</f>
        <v>21.071941841682566</v>
      </c>
      <c r="AV43" s="123">
        <f>IF(Table5[[#This Row],[Feb]]=0, "Missing",Table5[[#This Row],[Feb]])</f>
        <v>20.34004308637131</v>
      </c>
      <c r="AW43" s="123">
        <f>IF(Table5[[#This Row],[Mar]]=0, "Missing",Table5[[#This Row],[Mar]])</f>
        <v>14.484310324247378</v>
      </c>
      <c r="AX43" s="123">
        <f>IF(Table5[[#This Row],[Apr]]=0, "Missing",Table5[[#This Row],[Apr]])</f>
        <v>13.814941987306705</v>
      </c>
      <c r="AY43" s="123">
        <f>IF(Table5[[#This Row],[May]]=0, "Missing",Table5[[#This Row],[May]])</f>
        <v>10.236770000748239</v>
      </c>
      <c r="AZ43" s="123">
        <f>IF(Table5[[#This Row],[Jun]]=0, "Missing",Table5[[#This Row],[Jun]])</f>
        <v>9.7437255095780664</v>
      </c>
      <c r="BA43" s="123">
        <f>IF(Table5[[#This Row],[Jul]]=0, "Missing",Table5[[#This Row],[Jul]])</f>
        <v>11.812764942612963</v>
      </c>
      <c r="BB43" s="123">
        <f>IF(Table5[[#This Row],[Aug]]=0, "Missing",Table5[[#This Row],[Aug]])</f>
        <v>12.24540071485419</v>
      </c>
      <c r="BC43" s="123"/>
      <c r="BD43" s="123"/>
      <c r="BE43" s="123"/>
      <c r="BF43" s="124"/>
      <c r="BG43" s="124">
        <f>AVERAGE(Table59[[#This Row],[Jan]:[Aug]])</f>
        <v>14.218737300925177</v>
      </c>
      <c r="BH43" s="133"/>
      <c r="BI43">
        <v>17.257210000000001</v>
      </c>
    </row>
    <row r="44" spans="3:62" hidden="1">
      <c r="C44" t="s">
        <v>137</v>
      </c>
      <c r="D44" t="s">
        <v>56</v>
      </c>
      <c r="E44" t="str">
        <f>Table82[[#This Row],[Site ID]]&amp;"-"&amp;Table82[[#This Row],[Site Name]]</f>
        <v>CA-Chestnut Avenue</v>
      </c>
      <c r="F44">
        <v>2139279</v>
      </c>
      <c r="G44" t="s">
        <v>17</v>
      </c>
      <c r="H44" s="116">
        <v>44930</v>
      </c>
      <c r="I44" s="116">
        <v>44958</v>
      </c>
      <c r="J44">
        <v>670.79999999993015</v>
      </c>
      <c r="K44">
        <v>29.085065593324433</v>
      </c>
      <c r="L44">
        <v>15.180096864991876</v>
      </c>
      <c r="M44">
        <v>1.4179999999999999</v>
      </c>
      <c r="P44" s="258" t="s">
        <v>504</v>
      </c>
      <c r="Q44" s="256">
        <v>27.574763526106537</v>
      </c>
      <c r="R44" s="114">
        <v>30.631561672321979</v>
      </c>
      <c r="S44" s="114">
        <v>24.462269850744569</v>
      </c>
      <c r="T44" s="114">
        <v>26.60127900059857</v>
      </c>
      <c r="U44" s="114">
        <v>20.416447997610508</v>
      </c>
      <c r="V44" s="114">
        <v>22.497523022801488</v>
      </c>
      <c r="W44" s="114">
        <v>15.88208291907096</v>
      </c>
      <c r="X44" s="114">
        <v>21.577601144014178</v>
      </c>
      <c r="Y44" s="114">
        <v>29.6177069528269</v>
      </c>
      <c r="Z44" s="114">
        <v>28.951229166666664</v>
      </c>
      <c r="AA44" s="114">
        <v>24.554657214144605</v>
      </c>
      <c r="AB44" s="253">
        <v>24.797011133355173</v>
      </c>
      <c r="AE44" s="119" t="s">
        <v>504</v>
      </c>
      <c r="AF44" s="123">
        <v>27.574763526106537</v>
      </c>
      <c r="AG44" s="123">
        <v>30.631561672321979</v>
      </c>
      <c r="AH44" s="123">
        <v>24.462269850744569</v>
      </c>
      <c r="AI44" s="123">
        <v>26.60127900059857</v>
      </c>
      <c r="AJ44" s="123">
        <v>20.416447997610508</v>
      </c>
      <c r="AK44" s="123">
        <v>22.497523022801488</v>
      </c>
      <c r="AL44" s="114">
        <v>15.88208291907096</v>
      </c>
      <c r="AM44" s="114">
        <v>21.577601144014178</v>
      </c>
      <c r="AN44" s="123"/>
      <c r="AO44" s="123"/>
      <c r="AP44" s="123"/>
      <c r="AQ44" s="123"/>
      <c r="AR44" s="124">
        <f>AVERAGE(Table5[[#This Row],[Jan]:[Dec]])</f>
        <v>23.7054411416586</v>
      </c>
      <c r="AT44" s="119" t="s">
        <v>504</v>
      </c>
      <c r="AU44" s="123">
        <f>IF(Table5[[#This Row],[Jan]]=0, "Missing",Table5[[#This Row],[Jan]])</f>
        <v>27.574763526106537</v>
      </c>
      <c r="AV44" s="123">
        <f>IF(Table5[[#This Row],[Feb]]=0, "Missing",Table5[[#This Row],[Feb]])</f>
        <v>30.631561672321979</v>
      </c>
      <c r="AW44" s="123">
        <f>IF(Table5[[#This Row],[Mar]]=0, "Missing",Table5[[#This Row],[Mar]])</f>
        <v>24.462269850744569</v>
      </c>
      <c r="AX44" s="123">
        <f>IF(Table5[[#This Row],[Apr]]=0, "Missing",Table5[[#This Row],[Apr]])</f>
        <v>26.60127900059857</v>
      </c>
      <c r="AY44" s="123">
        <f>IF(Table5[[#This Row],[May]]=0, "Missing",Table5[[#This Row],[May]])</f>
        <v>20.416447997610508</v>
      </c>
      <c r="AZ44" s="123">
        <f>IF(Table5[[#This Row],[Jun]]=0, "Missing",Table5[[#This Row],[Jun]])</f>
        <v>22.497523022801488</v>
      </c>
      <c r="BA44" s="123">
        <f>IF(Table5[[#This Row],[Jul]]=0, "Missing",Table5[[#This Row],[Jul]])</f>
        <v>15.88208291907096</v>
      </c>
      <c r="BB44" s="123">
        <f>IF(Table5[[#This Row],[Aug]]=0, "Missing",Table5[[#This Row],[Aug]])</f>
        <v>21.577601144014178</v>
      </c>
      <c r="BC44" s="123"/>
      <c r="BD44" s="123"/>
      <c r="BE44" s="123"/>
      <c r="BF44" s="124"/>
      <c r="BG44" s="124">
        <f>AVERAGE(Table59[[#This Row],[Jan]:[Aug]])</f>
        <v>23.7054411416586</v>
      </c>
      <c r="BH44" s="133"/>
      <c r="BI44" s="144">
        <v>15.11342</v>
      </c>
    </row>
    <row r="45" spans="3:62" hidden="1">
      <c r="C45" t="s">
        <v>148</v>
      </c>
      <c r="D45" t="s">
        <v>149</v>
      </c>
      <c r="E45" t="str">
        <f>Table82[[#This Row],[Site ID]]&amp;"-"&amp;Table82[[#This Row],[Site Name]]</f>
        <v>SR1-Southampton Road 1</v>
      </c>
      <c r="F45">
        <v>2139280</v>
      </c>
      <c r="G45" t="s">
        <v>17</v>
      </c>
      <c r="H45" s="116">
        <v>44930</v>
      </c>
      <c r="I45" s="116">
        <v>44958</v>
      </c>
      <c r="J45">
        <v>670.75000000011642</v>
      </c>
      <c r="K45">
        <v>48.697526649264752</v>
      </c>
      <c r="L45">
        <v>25.41624564157868</v>
      </c>
      <c r="M45">
        <v>2.3740000000000001</v>
      </c>
      <c r="P45" s="258" t="s">
        <v>505</v>
      </c>
      <c r="Q45" s="256">
        <v>21.131011981380766</v>
      </c>
      <c r="R45" s="114">
        <v>20.119630705087342</v>
      </c>
      <c r="S45" s="114">
        <v>17.891264376950531</v>
      </c>
      <c r="T45" s="114">
        <v>17.577742359268555</v>
      </c>
      <c r="U45" s="114"/>
      <c r="V45" s="114"/>
      <c r="W45" s="114"/>
      <c r="X45" s="114"/>
      <c r="Y45" s="114"/>
      <c r="Z45" s="114"/>
      <c r="AA45" s="114"/>
      <c r="AB45" s="253">
        <v>19.179912355671799</v>
      </c>
      <c r="AE45" s="119" t="s">
        <v>505</v>
      </c>
      <c r="AF45" s="123">
        <v>21.131011981380766</v>
      </c>
      <c r="AG45" s="123">
        <v>20.119630705087342</v>
      </c>
      <c r="AH45" s="123">
        <v>17.891264376950531</v>
      </c>
      <c r="AI45" s="123">
        <v>17.577742359268555</v>
      </c>
      <c r="AJ45" s="123"/>
      <c r="AK45" s="123"/>
      <c r="AL45" s="114"/>
      <c r="AM45" s="114"/>
      <c r="AN45" s="123"/>
      <c r="AO45" s="123"/>
      <c r="AP45" s="123"/>
      <c r="AQ45" s="123"/>
      <c r="AR45" s="124">
        <f>AVERAGE(Table5[[#This Row],[Jan]:[Dec]])</f>
        <v>19.179912355671799</v>
      </c>
      <c r="AT45" s="119" t="s">
        <v>505</v>
      </c>
      <c r="AU45" s="123">
        <f>IF(Table5[[#This Row],[Jan]]=0, "Missing",Table5[[#This Row],[Jan]])</f>
        <v>21.131011981380766</v>
      </c>
      <c r="AV45" s="123">
        <f>IF(Table5[[#This Row],[Feb]]=0, "Missing",Table5[[#This Row],[Feb]])</f>
        <v>20.119630705087342</v>
      </c>
      <c r="AW45" s="123">
        <f>IF(Table5[[#This Row],[Mar]]=0, "Missing",Table5[[#This Row],[Mar]])</f>
        <v>17.891264376950531</v>
      </c>
      <c r="AX45" s="123">
        <f>IF(Table5[[#This Row],[Apr]]=0, "Missing",Table5[[#This Row],[Apr]])</f>
        <v>17.577742359268555</v>
      </c>
      <c r="AY45" s="123" t="str">
        <f>IF(Table5[[#This Row],[May]]=0, "Missing",Table5[[#This Row],[May]])</f>
        <v>Missing</v>
      </c>
      <c r="AZ45" s="123" t="str">
        <f>IF(Table5[[#This Row],[Jun]]=0, "Missing",Table5[[#This Row],[Jun]])</f>
        <v>Missing</v>
      </c>
      <c r="BA45" s="123" t="str">
        <f>IF(Table5[[#This Row],[Jul]]=0, "Missing",Table5[[#This Row],[Jul]])</f>
        <v>Missing</v>
      </c>
      <c r="BB45" s="123" t="str">
        <f>IF(Table5[[#This Row],[Aug]]=0, "Missing",Table5[[#This Row],[Aug]])</f>
        <v>Missing</v>
      </c>
      <c r="BC45" s="123"/>
      <c r="BD45" s="123"/>
      <c r="BE45" s="123"/>
      <c r="BF45" s="124"/>
      <c r="BG45" s="124">
        <f>AVERAGE(Table59[[#This Row],[Jan]:[Aug]])</f>
        <v>19.179912355671799</v>
      </c>
      <c r="BH45" s="133"/>
      <c r="BI45">
        <v>12.71496</v>
      </c>
    </row>
    <row r="46" spans="3:62" hidden="1">
      <c r="C46" t="s">
        <v>140</v>
      </c>
      <c r="D46" t="s">
        <v>152</v>
      </c>
      <c r="E46" t="str">
        <f>Table82[[#This Row],[Site ID]]&amp;"-"&amp;Table82[[#This Row],[Site Name]]</f>
        <v>SR2-Southampton Road 2</v>
      </c>
      <c r="F46">
        <v>2139281</v>
      </c>
      <c r="G46" t="s">
        <v>17</v>
      </c>
      <c r="H46" s="116">
        <v>44930</v>
      </c>
      <c r="I46" s="116">
        <v>44958</v>
      </c>
      <c r="J46">
        <v>670.43333333329065</v>
      </c>
      <c r="K46">
        <v>44.698108685927373</v>
      </c>
      <c r="L46">
        <v>23.328866746308652</v>
      </c>
      <c r="M46">
        <v>2.1779999999999999</v>
      </c>
      <c r="P46" s="258" t="s">
        <v>506</v>
      </c>
      <c r="Q46" s="256">
        <v>21.914812089880861</v>
      </c>
      <c r="R46" s="114">
        <v>20.764188740901997</v>
      </c>
      <c r="S46" s="114">
        <v>20.859412677569246</v>
      </c>
      <c r="T46" s="114">
        <v>18.910182954035431</v>
      </c>
      <c r="U46" s="114">
        <v>14.677911250561818</v>
      </c>
      <c r="V46" s="114">
        <v>17.311262327804961</v>
      </c>
      <c r="W46" s="114">
        <v>13.090781925733621</v>
      </c>
      <c r="X46" s="114">
        <v>17.607585344057195</v>
      </c>
      <c r="Y46" s="114">
        <v>25.704336836900204</v>
      </c>
      <c r="Z46" s="114">
        <v>23.812078869047621</v>
      </c>
      <c r="AA46" s="114">
        <v>17.47425420272047</v>
      </c>
      <c r="AB46" s="253">
        <v>19.284255201746674</v>
      </c>
      <c r="AE46" s="119" t="s">
        <v>506</v>
      </c>
      <c r="AF46" s="123">
        <v>21.914812089880861</v>
      </c>
      <c r="AG46" s="123">
        <v>20.764188740901997</v>
      </c>
      <c r="AH46" s="123">
        <v>20.859412677569246</v>
      </c>
      <c r="AI46" s="123">
        <v>18.910182954035431</v>
      </c>
      <c r="AJ46" s="123">
        <v>14.677911250561818</v>
      </c>
      <c r="AK46" s="123">
        <v>17.311262327804961</v>
      </c>
      <c r="AL46" s="114">
        <v>13.090781925733621</v>
      </c>
      <c r="AM46" s="114">
        <v>17.607585344057195</v>
      </c>
      <c r="AN46" s="123"/>
      <c r="AO46" s="123"/>
      <c r="AP46" s="123"/>
      <c r="AQ46" s="123"/>
      <c r="AR46" s="124">
        <f>AVERAGE(Table5[[#This Row],[Jan]:[Dec]])</f>
        <v>18.142017163818142</v>
      </c>
      <c r="AT46" s="119" t="s">
        <v>506</v>
      </c>
      <c r="AU46" s="123">
        <f>IF(Table5[[#This Row],[Jan]]=0, "Missing",Table5[[#This Row],[Jan]])</f>
        <v>21.914812089880861</v>
      </c>
      <c r="AV46" s="123">
        <f>IF(Table5[[#This Row],[Feb]]=0, "Missing",Table5[[#This Row],[Feb]])</f>
        <v>20.764188740901997</v>
      </c>
      <c r="AW46" s="123">
        <f>IF(Table5[[#This Row],[Mar]]=0, "Missing",Table5[[#This Row],[Mar]])</f>
        <v>20.859412677569246</v>
      </c>
      <c r="AX46" s="123">
        <f>IF(Table5[[#This Row],[Apr]]=0, "Missing",Table5[[#This Row],[Apr]])</f>
        <v>18.910182954035431</v>
      </c>
      <c r="AY46" s="123">
        <f>IF(Table5[[#This Row],[May]]=0, "Missing",Table5[[#This Row],[May]])</f>
        <v>14.677911250561818</v>
      </c>
      <c r="AZ46" s="123">
        <f>IF(Table5[[#This Row],[Jun]]=0, "Missing",Table5[[#This Row],[Jun]])</f>
        <v>17.311262327804961</v>
      </c>
      <c r="BA46" s="123">
        <f>IF(Table5[[#This Row],[Jul]]=0, "Missing",Table5[[#This Row],[Jul]])</f>
        <v>13.090781925733621</v>
      </c>
      <c r="BB46" s="123">
        <f>IF(Table5[[#This Row],[Aug]]=0, "Missing",Table5[[#This Row],[Aug]])</f>
        <v>17.607585344057195</v>
      </c>
      <c r="BC46" s="123"/>
      <c r="BD46" s="123"/>
      <c r="BE46" s="123"/>
      <c r="BF46" s="124"/>
      <c r="BG46" s="124">
        <f>AVERAGE(Table59[[#This Row],[Jan]:[Aug]])</f>
        <v>18.142017163818142</v>
      </c>
      <c r="BH46" s="133"/>
      <c r="BI46">
        <v>17.257210000000001</v>
      </c>
    </row>
    <row r="47" spans="3:62" hidden="1">
      <c r="C47" t="s">
        <v>144</v>
      </c>
      <c r="D47" t="s">
        <v>156</v>
      </c>
      <c r="E47" t="str">
        <f>Table82[[#This Row],[Site ID]]&amp;"-"&amp;Table82[[#This Row],[Site Name]]</f>
        <v>TP(A)-The Point (A)</v>
      </c>
      <c r="F47">
        <v>2139282</v>
      </c>
      <c r="G47" t="s">
        <v>17</v>
      </c>
      <c r="H47" s="116">
        <v>44930</v>
      </c>
      <c r="I47" s="116">
        <v>44958</v>
      </c>
      <c r="J47">
        <v>670.61666666652309</v>
      </c>
      <c r="K47">
        <v>26.548916668743413</v>
      </c>
      <c r="L47">
        <v>13.856428323978816</v>
      </c>
      <c r="M47">
        <v>1.294</v>
      </c>
      <c r="P47" s="258" t="s">
        <v>507</v>
      </c>
      <c r="Q47" s="256">
        <v>31.455177143422311</v>
      </c>
      <c r="R47" s="114">
        <v>34.315552412154254</v>
      </c>
      <c r="S47" s="114">
        <v>35.545017385603387</v>
      </c>
      <c r="T47" s="114">
        <v>28.077364402576467</v>
      </c>
      <c r="U47" s="114">
        <v>25.18868006166992</v>
      </c>
      <c r="V47" s="114">
        <v>26.451960368571058</v>
      </c>
      <c r="W47" s="114">
        <v>22.869108179160026</v>
      </c>
      <c r="X47" s="114">
        <v>22.172038719401705</v>
      </c>
      <c r="Y47" s="114">
        <v>32.033375483489273</v>
      </c>
      <c r="Z47" s="114">
        <v>43.877287202380948</v>
      </c>
      <c r="AA47" s="114">
        <v>32.458612654810906</v>
      </c>
      <c r="AB47" s="253">
        <v>30.404015819385481</v>
      </c>
      <c r="AE47" s="119" t="s">
        <v>507</v>
      </c>
      <c r="AF47" s="123">
        <v>31.455177143422311</v>
      </c>
      <c r="AG47" s="123">
        <v>34.315552412154254</v>
      </c>
      <c r="AH47" s="123">
        <v>35.545017385603387</v>
      </c>
      <c r="AI47" s="123">
        <v>28.077364402576467</v>
      </c>
      <c r="AJ47" s="123">
        <v>25.18868006166992</v>
      </c>
      <c r="AK47" s="123">
        <v>26.451960368571058</v>
      </c>
      <c r="AL47" s="114">
        <v>22.869108179160026</v>
      </c>
      <c r="AM47" s="114">
        <v>22.172038719401705</v>
      </c>
      <c r="AN47" s="123"/>
      <c r="AO47" s="123"/>
      <c r="AP47" s="123"/>
      <c r="AQ47" s="123"/>
      <c r="AR47" s="124">
        <f>AVERAGE(Table5[[#This Row],[Jan]:[Dec]])</f>
        <v>28.259362334069895</v>
      </c>
      <c r="AT47" s="119" t="s">
        <v>507</v>
      </c>
      <c r="AU47" s="123">
        <f>IF(Table5[[#This Row],[Jan]]=0, "Missing",Table5[[#This Row],[Jan]])</f>
        <v>31.455177143422311</v>
      </c>
      <c r="AV47" s="123">
        <f>IF(Table5[[#This Row],[Feb]]=0, "Missing",Table5[[#This Row],[Feb]])</f>
        <v>34.315552412154254</v>
      </c>
      <c r="AW47" s="123">
        <f>IF(Table5[[#This Row],[Mar]]=0, "Missing",Table5[[#This Row],[Mar]])</f>
        <v>35.545017385603387</v>
      </c>
      <c r="AX47" s="123">
        <f>IF(Table5[[#This Row],[Apr]]=0, "Missing",Table5[[#This Row],[Apr]])</f>
        <v>28.077364402576467</v>
      </c>
      <c r="AY47" s="123">
        <f>IF(Table5[[#This Row],[May]]=0, "Missing",Table5[[#This Row],[May]])</f>
        <v>25.18868006166992</v>
      </c>
      <c r="AZ47" s="123">
        <f>IF(Table5[[#This Row],[Jun]]=0, "Missing",Table5[[#This Row],[Jun]])</f>
        <v>26.451960368571058</v>
      </c>
      <c r="BA47" s="123">
        <f>IF(Table5[[#This Row],[Jul]]=0, "Missing",Table5[[#This Row],[Jul]])</f>
        <v>22.869108179160026</v>
      </c>
      <c r="BB47" s="123">
        <f>IF(Table5[[#This Row],[Aug]]=0, "Missing",Table5[[#This Row],[Aug]])</f>
        <v>22.172038719401705</v>
      </c>
      <c r="BC47" s="123"/>
      <c r="BD47" s="123"/>
      <c r="BE47" s="123"/>
      <c r="BF47" s="124"/>
      <c r="BG47" s="124">
        <f>AVERAGE(Table59[[#This Row],[Jan]:[Aug]])</f>
        <v>28.259362334069895</v>
      </c>
      <c r="BH47" s="133"/>
      <c r="BI47">
        <v>17.468679999999999</v>
      </c>
    </row>
    <row r="48" spans="3:62" hidden="1">
      <c r="C48" t="s">
        <v>147</v>
      </c>
      <c r="D48" t="s">
        <v>159</v>
      </c>
      <c r="E48" t="str">
        <f>Table82[[#This Row],[Site ID]]&amp;"-"&amp;Table82[[#This Row],[Site Name]]</f>
        <v>TP(B)-The Point (B)</v>
      </c>
      <c r="F48">
        <v>2139283</v>
      </c>
      <c r="G48" t="s">
        <v>17</v>
      </c>
      <c r="H48" s="116">
        <v>44930</v>
      </c>
      <c r="I48" s="116">
        <v>44958</v>
      </c>
      <c r="J48">
        <v>670.61666666669771</v>
      </c>
      <c r="K48">
        <v>26.672018291620905</v>
      </c>
      <c r="L48">
        <v>13.920677605230118</v>
      </c>
      <c r="M48">
        <v>1.3</v>
      </c>
      <c r="P48" s="258" t="s">
        <v>508</v>
      </c>
      <c r="Q48" s="256">
        <v>43.608652903617383</v>
      </c>
      <c r="R48" s="114">
        <v>45.200825018607205</v>
      </c>
      <c r="S48" s="114">
        <v>22.125272380500729</v>
      </c>
      <c r="T48" s="114">
        <v>40.234305262897877</v>
      </c>
      <c r="U48" s="114">
        <v>35.888580168614602</v>
      </c>
      <c r="V48" s="114">
        <v>37.686628888450322</v>
      </c>
      <c r="W48" s="114">
        <v>35.603741381870144</v>
      </c>
      <c r="X48" s="114">
        <v>36.402099020118335</v>
      </c>
      <c r="Y48" s="114"/>
      <c r="Z48" s="114">
        <v>28.296038690476188</v>
      </c>
      <c r="AA48" s="114">
        <v>41.524442415338683</v>
      </c>
      <c r="AB48" s="253">
        <v>36.657058613049138</v>
      </c>
      <c r="AE48" s="119" t="s">
        <v>508</v>
      </c>
      <c r="AF48" s="123">
        <v>43.608652903617383</v>
      </c>
      <c r="AG48" s="123">
        <v>45.200825018607205</v>
      </c>
      <c r="AH48" s="123">
        <v>22.125272380500729</v>
      </c>
      <c r="AI48" s="123">
        <v>40.234305262897877</v>
      </c>
      <c r="AJ48" s="123">
        <v>35.888580168614602</v>
      </c>
      <c r="AK48" s="123">
        <v>37.686628888450322</v>
      </c>
      <c r="AL48" s="114">
        <v>35.603741381870144</v>
      </c>
      <c r="AM48" s="114">
        <v>36.402099020118335</v>
      </c>
      <c r="AN48" s="123"/>
      <c r="AO48" s="123"/>
      <c r="AP48" s="123"/>
      <c r="AQ48" s="123"/>
      <c r="AR48" s="124">
        <f>AVERAGE(Table5[[#This Row],[Jan]:[Dec]])</f>
        <v>37.093763128084568</v>
      </c>
      <c r="AT48" s="119" t="s">
        <v>508</v>
      </c>
      <c r="AU48" s="123">
        <f>IF(Table5[[#This Row],[Jan]]=0, "Missing",Table5[[#This Row],[Jan]])</f>
        <v>43.608652903617383</v>
      </c>
      <c r="AV48" s="123">
        <f>IF(Table5[[#This Row],[Feb]]=0, "Missing",Table5[[#This Row],[Feb]])</f>
        <v>45.200825018607205</v>
      </c>
      <c r="AW48" s="123">
        <f>IF(Table5[[#This Row],[Mar]]=0, "Missing",Table5[[#This Row],[Mar]])</f>
        <v>22.125272380500729</v>
      </c>
      <c r="AX48" s="123">
        <f>IF(Table5[[#This Row],[Apr]]=0, "Missing",Table5[[#This Row],[Apr]])</f>
        <v>40.234305262897877</v>
      </c>
      <c r="AY48" s="123">
        <f>IF(Table5[[#This Row],[May]]=0, "Missing",Table5[[#This Row],[May]])</f>
        <v>35.888580168614602</v>
      </c>
      <c r="AZ48" s="123">
        <f>IF(Table5[[#This Row],[Jun]]=0, "Missing",Table5[[#This Row],[Jun]])</f>
        <v>37.686628888450322</v>
      </c>
      <c r="BA48" s="123">
        <f>IF(Table5[[#This Row],[Jul]]=0, "Missing",Table5[[#This Row],[Jul]])</f>
        <v>35.603741381870144</v>
      </c>
      <c r="BB48" s="123">
        <f>IF(Table5[[#This Row],[Aug]]=0, "Missing",Table5[[#This Row],[Aug]])</f>
        <v>36.402099020118335</v>
      </c>
      <c r="BC48" s="123"/>
      <c r="BD48" s="123"/>
      <c r="BE48" s="123"/>
      <c r="BF48" s="124"/>
      <c r="BG48" s="124">
        <f>AVERAGE(Table59[[#This Row],[Jan]:[Aug]])</f>
        <v>37.093763128084568</v>
      </c>
      <c r="BH48" s="133"/>
      <c r="BI48">
        <v>17.468679999999999</v>
      </c>
    </row>
    <row r="49" spans="3:61" hidden="1">
      <c r="C49" t="s">
        <v>151</v>
      </c>
      <c r="D49" t="s">
        <v>162</v>
      </c>
      <c r="E49" t="str">
        <f>Table82[[#This Row],[Site ID]]&amp;"-"&amp;Table82[[#This Row],[Site Name]]</f>
        <v>TP(C)-The Point (C)</v>
      </c>
      <c r="F49">
        <v>2139284</v>
      </c>
      <c r="G49" t="s">
        <v>17</v>
      </c>
      <c r="H49" s="116">
        <v>44930</v>
      </c>
      <c r="I49" s="116">
        <v>44958</v>
      </c>
      <c r="J49">
        <v>670.61666666669771</v>
      </c>
      <c r="K49">
        <v>25.174281879860654</v>
      </c>
      <c r="L49">
        <v>13.138978016628734</v>
      </c>
      <c r="M49">
        <v>1.2270000000000001</v>
      </c>
      <c r="P49" s="258" t="s">
        <v>509</v>
      </c>
      <c r="Q49" s="256">
        <v>32.823758169931239</v>
      </c>
      <c r="R49" s="114">
        <v>31.5710916987201</v>
      </c>
      <c r="S49" s="114">
        <v>25.227612708379336</v>
      </c>
      <c r="T49" s="114">
        <v>24.35281606345918</v>
      </c>
      <c r="U49" s="114">
        <v>17.718446616431621</v>
      </c>
      <c r="V49" s="114">
        <v>18.810600356648379</v>
      </c>
      <c r="W49" s="114">
        <v>18.672002380831266</v>
      </c>
      <c r="X49" s="114">
        <v>26.24946681477719</v>
      </c>
      <c r="Y49" s="114">
        <v>27.161846176727941</v>
      </c>
      <c r="Z49" s="114">
        <v>28.500785714285712</v>
      </c>
      <c r="AA49" s="114">
        <v>29.691321728428822</v>
      </c>
      <c r="AB49" s="253">
        <v>25.525431675329163</v>
      </c>
      <c r="AE49" s="119" t="s">
        <v>509</v>
      </c>
      <c r="AF49" s="123">
        <v>32.823758169931239</v>
      </c>
      <c r="AG49" s="123">
        <v>31.5710916987201</v>
      </c>
      <c r="AH49" s="123">
        <v>25.227612708379336</v>
      </c>
      <c r="AI49" s="123">
        <v>24.35281606345918</v>
      </c>
      <c r="AJ49" s="123">
        <v>17.718446616431621</v>
      </c>
      <c r="AK49" s="123">
        <v>18.810600356648379</v>
      </c>
      <c r="AL49" s="114">
        <v>18.672002380831266</v>
      </c>
      <c r="AM49" s="114">
        <v>26.24946681477719</v>
      </c>
      <c r="AN49" s="123"/>
      <c r="AO49" s="123"/>
      <c r="AP49" s="123"/>
      <c r="AQ49" s="123"/>
      <c r="AR49" s="124">
        <f>AVERAGE(Table5[[#This Row],[Jan]:[Dec]])</f>
        <v>24.428224351147286</v>
      </c>
      <c r="AT49" s="119" t="s">
        <v>509</v>
      </c>
      <c r="AU49" s="123">
        <f>IF(Table5[[#This Row],[Jan]]=0, "Missing",Table5[[#This Row],[Jan]])</f>
        <v>32.823758169931239</v>
      </c>
      <c r="AV49" s="123">
        <f>IF(Table5[[#This Row],[Feb]]=0, "Missing",Table5[[#This Row],[Feb]])</f>
        <v>31.5710916987201</v>
      </c>
      <c r="AW49" s="123">
        <f>IF(Table5[[#This Row],[Mar]]=0, "Missing",Table5[[#This Row],[Mar]])</f>
        <v>25.227612708379336</v>
      </c>
      <c r="AX49" s="123">
        <f>IF(Table5[[#This Row],[Apr]]=0, "Missing",Table5[[#This Row],[Apr]])</f>
        <v>24.35281606345918</v>
      </c>
      <c r="AY49" s="123">
        <f>IF(Table5[[#This Row],[May]]=0, "Missing",Table5[[#This Row],[May]])</f>
        <v>17.718446616431621</v>
      </c>
      <c r="AZ49" s="123">
        <f>IF(Table5[[#This Row],[Jun]]=0, "Missing",Table5[[#This Row],[Jun]])</f>
        <v>18.810600356648379</v>
      </c>
      <c r="BA49" s="123">
        <f>IF(Table5[[#This Row],[Jul]]=0, "Missing",Table5[[#This Row],[Jul]])</f>
        <v>18.672002380831266</v>
      </c>
      <c r="BB49" s="123">
        <f>IF(Table5[[#This Row],[Aug]]=0, "Missing",Table5[[#This Row],[Aug]])</f>
        <v>26.24946681477719</v>
      </c>
      <c r="BC49" s="123"/>
      <c r="BD49" s="123"/>
      <c r="BE49" s="123"/>
      <c r="BF49" s="124"/>
      <c r="BG49" s="124">
        <f>AVERAGE(Table59[[#This Row],[Jan]:[Aug]])</f>
        <v>24.428224351147286</v>
      </c>
      <c r="BH49" s="133"/>
      <c r="BI49">
        <v>17.468679999999999</v>
      </c>
    </row>
    <row r="50" spans="3:61" hidden="1">
      <c r="C50" t="s">
        <v>165</v>
      </c>
      <c r="D50" t="s">
        <v>124</v>
      </c>
      <c r="E50" t="str">
        <f>Table82[[#This Row],[Site ID]]&amp;"-"&amp;Table82[[#This Row],[Site Name]]</f>
        <v>LRPR-leigh road/Pluto Road</v>
      </c>
      <c r="F50">
        <v>2139285</v>
      </c>
      <c r="G50" t="s">
        <v>17</v>
      </c>
      <c r="H50" s="116">
        <v>44930</v>
      </c>
      <c r="I50" s="116">
        <v>44958</v>
      </c>
      <c r="J50">
        <v>670.59999999997672</v>
      </c>
      <c r="K50">
        <v>31.555833581868082</v>
      </c>
      <c r="L50">
        <v>16.469641744190024</v>
      </c>
      <c r="M50">
        <v>1.538</v>
      </c>
      <c r="P50" s="258" t="s">
        <v>510</v>
      </c>
      <c r="Q50" s="256">
        <v>22.26198334782827</v>
      </c>
      <c r="R50" s="114">
        <v>20.459656845755077</v>
      </c>
      <c r="S50" s="114">
        <v>20.989975330257607</v>
      </c>
      <c r="T50" s="114">
        <v>22.32959315730368</v>
      </c>
      <c r="U50" s="114">
        <v>14.738849103588647</v>
      </c>
      <c r="V50" s="114">
        <v>15.763424392172002</v>
      </c>
      <c r="W50" s="114">
        <v>13.560684393637779</v>
      </c>
      <c r="X50" s="114">
        <v>16.918348591057644</v>
      </c>
      <c r="Y50" s="114">
        <v>25.008321380881245</v>
      </c>
      <c r="Z50" s="114">
        <v>25.306732142857143</v>
      </c>
      <c r="AA50" s="114">
        <v>21.300144947627352</v>
      </c>
      <c r="AB50" s="253">
        <v>19.876155784815136</v>
      </c>
      <c r="AE50" s="119" t="s">
        <v>510</v>
      </c>
      <c r="AF50" s="123">
        <v>22.26198334782827</v>
      </c>
      <c r="AG50" s="123">
        <v>20.459656845755077</v>
      </c>
      <c r="AH50" s="123">
        <v>20.989975330257607</v>
      </c>
      <c r="AI50" s="123">
        <v>22.32959315730368</v>
      </c>
      <c r="AJ50" s="123">
        <v>14.738849103588647</v>
      </c>
      <c r="AK50" s="123">
        <v>15.763424392172002</v>
      </c>
      <c r="AL50" s="114">
        <v>13.560684393637779</v>
      </c>
      <c r="AM50" s="114">
        <v>16.918348591057644</v>
      </c>
      <c r="AN50" s="123"/>
      <c r="AO50" s="123"/>
      <c r="AP50" s="123"/>
      <c r="AQ50" s="123"/>
      <c r="AR50" s="124">
        <f>AVERAGE(Table5[[#This Row],[Jan]:[Dec]])</f>
        <v>18.37781439520009</v>
      </c>
      <c r="AT50" s="119" t="s">
        <v>510</v>
      </c>
      <c r="AU50" s="123">
        <f>IF(Table5[[#This Row],[Jan]]=0, "Missing",Table5[[#This Row],[Jan]])</f>
        <v>22.26198334782827</v>
      </c>
      <c r="AV50" s="123">
        <f>IF(Table5[[#This Row],[Feb]]=0, "Missing",Table5[[#This Row],[Feb]])</f>
        <v>20.459656845755077</v>
      </c>
      <c r="AW50" s="123">
        <f>IF(Table5[[#This Row],[Mar]]=0, "Missing",Table5[[#This Row],[Mar]])</f>
        <v>20.989975330257607</v>
      </c>
      <c r="AX50" s="123">
        <f>IF(Table5[[#This Row],[Apr]]=0, "Missing",Table5[[#This Row],[Apr]])</f>
        <v>22.32959315730368</v>
      </c>
      <c r="AY50" s="123">
        <f>IF(Table5[[#This Row],[May]]=0, "Missing",Table5[[#This Row],[May]])</f>
        <v>14.738849103588647</v>
      </c>
      <c r="AZ50" s="123">
        <f>IF(Table5[[#This Row],[Jun]]=0, "Missing",Table5[[#This Row],[Jun]])</f>
        <v>15.763424392172002</v>
      </c>
      <c r="BA50" s="123">
        <f>IF(Table5[[#This Row],[Jul]]=0, "Missing",Table5[[#This Row],[Jul]])</f>
        <v>13.560684393637779</v>
      </c>
      <c r="BB50" s="123">
        <f>IF(Table5[[#This Row],[Aug]]=0, "Missing",Table5[[#This Row],[Aug]])</f>
        <v>16.918348591057644</v>
      </c>
      <c r="BC50" s="123"/>
      <c r="BD50" s="123"/>
      <c r="BE50" s="123"/>
      <c r="BF50" s="124"/>
      <c r="BG50" s="124">
        <f>AVERAGE(Table59[[#This Row],[Jan]:[Aug]])</f>
        <v>18.37781439520009</v>
      </c>
      <c r="BH50" s="133"/>
      <c r="BI50" s="144">
        <v>18.209669999999999</v>
      </c>
    </row>
    <row r="51" spans="3:61" hidden="1">
      <c r="C51" t="s">
        <v>158</v>
      </c>
      <c r="D51" t="s">
        <v>143</v>
      </c>
      <c r="E51" t="str">
        <f>Table82[[#This Row],[Site ID]]&amp;"-"&amp;Table82[[#This Row],[Site Name]]</f>
        <v>OX-Oxburgh Close</v>
      </c>
      <c r="F51">
        <v>2139286</v>
      </c>
      <c r="G51" t="s">
        <v>17</v>
      </c>
      <c r="H51" s="116">
        <v>44930</v>
      </c>
      <c r="I51" s="116">
        <v>44958</v>
      </c>
      <c r="J51">
        <v>670.58333333325572</v>
      </c>
      <c r="K51" s="183">
        <v>21.071941841682566</v>
      </c>
      <c r="L51">
        <v>10.997881963299879</v>
      </c>
      <c r="M51">
        <v>1.0269999999999999</v>
      </c>
      <c r="P51" s="258" t="s">
        <v>511</v>
      </c>
      <c r="Q51" s="256">
        <v>20.969352056664047</v>
      </c>
      <c r="R51" s="114">
        <v>23.218951225552214</v>
      </c>
      <c r="S51" s="114">
        <v>20.875006764285928</v>
      </c>
      <c r="T51" s="114">
        <v>22.657066567499172</v>
      </c>
      <c r="U51" s="114">
        <v>14.122160856572888</v>
      </c>
      <c r="V51" s="114">
        <v>16.595654872504063</v>
      </c>
      <c r="W51" s="114">
        <v>13.232437872763038</v>
      </c>
      <c r="X51" s="114">
        <v>17.639673530990127</v>
      </c>
      <c r="Y51" s="114">
        <v>24.518362431371912</v>
      </c>
      <c r="Z51" s="114">
        <v>23.975876488095238</v>
      </c>
      <c r="AA51" s="114">
        <v>21.790123559459676</v>
      </c>
      <c r="AB51" s="253">
        <v>19.963151475068937</v>
      </c>
      <c r="AE51" s="119" t="s">
        <v>511</v>
      </c>
      <c r="AF51" s="123">
        <v>20.969352056664047</v>
      </c>
      <c r="AG51" s="123">
        <v>23.218951225552214</v>
      </c>
      <c r="AH51" s="123">
        <v>20.875006764285928</v>
      </c>
      <c r="AI51" s="123">
        <v>22.657066567499172</v>
      </c>
      <c r="AJ51" s="123">
        <v>14.122160856572888</v>
      </c>
      <c r="AK51" s="123">
        <v>16.595654872504063</v>
      </c>
      <c r="AL51" s="114">
        <v>13.232437872763038</v>
      </c>
      <c r="AM51" s="114">
        <v>17.639673530990127</v>
      </c>
      <c r="AN51" s="123"/>
      <c r="AO51" s="123"/>
      <c r="AP51" s="123"/>
      <c r="AQ51" s="123"/>
      <c r="AR51" s="124">
        <f>AVERAGE(Table5[[#This Row],[Jan]:[Dec]])</f>
        <v>18.663787968353933</v>
      </c>
      <c r="AT51" s="119" t="s">
        <v>511</v>
      </c>
      <c r="AU51" s="123">
        <f>IF(Table5[[#This Row],[Jan]]=0, "Missing",Table5[[#This Row],[Jan]])</f>
        <v>20.969352056664047</v>
      </c>
      <c r="AV51" s="123">
        <f>IF(Table5[[#This Row],[Feb]]=0, "Missing",Table5[[#This Row],[Feb]])</f>
        <v>23.218951225552214</v>
      </c>
      <c r="AW51" s="123">
        <f>IF(Table5[[#This Row],[Mar]]=0, "Missing",Table5[[#This Row],[Mar]])</f>
        <v>20.875006764285928</v>
      </c>
      <c r="AX51" s="123">
        <f>IF(Table5[[#This Row],[Apr]]=0, "Missing",Table5[[#This Row],[Apr]])</f>
        <v>22.657066567499172</v>
      </c>
      <c r="AY51" s="123">
        <f>IF(Table5[[#This Row],[May]]=0, "Missing",Table5[[#This Row],[May]])</f>
        <v>14.122160856572888</v>
      </c>
      <c r="AZ51" s="123">
        <f>IF(Table5[[#This Row],[Jun]]=0, "Missing",Table5[[#This Row],[Jun]])</f>
        <v>16.595654872504063</v>
      </c>
      <c r="BA51" s="123">
        <f>IF(Table5[[#This Row],[Jul]]=0, "Missing",Table5[[#This Row],[Jul]])</f>
        <v>13.232437872763038</v>
      </c>
      <c r="BB51" s="123">
        <f>IF(Table5[[#This Row],[Aug]]=0, "Missing",Table5[[#This Row],[Aug]])</f>
        <v>17.639673530990127</v>
      </c>
      <c r="BC51" s="123"/>
      <c r="BD51" s="123"/>
      <c r="BE51" s="123"/>
      <c r="BF51" s="124"/>
      <c r="BG51" s="124">
        <f>AVERAGE(Table59[[#This Row],[Jan]:[Aug]])</f>
        <v>18.663787968353933</v>
      </c>
      <c r="BH51" s="133"/>
      <c r="BI51" s="144">
        <v>18.209669999999999</v>
      </c>
    </row>
    <row r="52" spans="3:61" hidden="1">
      <c r="C52" t="s">
        <v>161</v>
      </c>
      <c r="D52" t="s">
        <v>95</v>
      </c>
      <c r="E52" t="str">
        <f>Table82[[#This Row],[Site ID]]&amp;"-"&amp;Table82[[#This Row],[Site Name]]</f>
        <v>HG-Hadleigh Gardens</v>
      </c>
      <c r="F52">
        <v>2139287</v>
      </c>
      <c r="G52" t="s">
        <v>17</v>
      </c>
      <c r="H52" s="116">
        <v>44930</v>
      </c>
      <c r="I52" s="116">
        <v>44958</v>
      </c>
      <c r="J52">
        <v>670.54999999998836</v>
      </c>
      <c r="K52">
        <v>22.201533069868407</v>
      </c>
      <c r="L52">
        <v>11.587438971747604</v>
      </c>
      <c r="M52">
        <v>1.0820000000000001</v>
      </c>
      <c r="P52" s="258" t="s">
        <v>512</v>
      </c>
      <c r="Q52" s="256">
        <v>21.728516465766152</v>
      </c>
      <c r="R52" s="114">
        <v>24.240912106958564</v>
      </c>
      <c r="S52" s="114">
        <v>20.250891691864037</v>
      </c>
      <c r="T52" s="114">
        <v>0.6344797322425243</v>
      </c>
      <c r="U52" s="114">
        <v>35.665136952189172</v>
      </c>
      <c r="V52" s="114">
        <v>15.779742636884396</v>
      </c>
      <c r="W52" s="114">
        <v>13.088830019880337</v>
      </c>
      <c r="X52" s="114">
        <v>16.574079869731428</v>
      </c>
      <c r="Y52" s="114">
        <v>24.17130817548032</v>
      </c>
      <c r="Z52" s="114">
        <v>24.139674107142859</v>
      </c>
      <c r="AA52" s="114">
        <v>21.447267974889709</v>
      </c>
      <c r="AB52" s="253">
        <v>19.792803612093589</v>
      </c>
      <c r="AE52" s="119" t="s">
        <v>512</v>
      </c>
      <c r="AF52" s="123">
        <v>21.728516465766152</v>
      </c>
      <c r="AG52" s="123">
        <v>24.240912106958564</v>
      </c>
      <c r="AH52" s="123">
        <v>20.250891691864037</v>
      </c>
      <c r="AI52" s="123">
        <v>0.6344797322425243</v>
      </c>
      <c r="AJ52" s="123">
        <v>35.665136952189172</v>
      </c>
      <c r="AK52" s="123">
        <v>15.779742636884396</v>
      </c>
      <c r="AL52" s="114">
        <v>13.088830019880337</v>
      </c>
      <c r="AM52" s="114">
        <v>16.574079869731428</v>
      </c>
      <c r="AN52" s="123"/>
      <c r="AO52" s="123"/>
      <c r="AP52" s="123"/>
      <c r="AQ52" s="123"/>
      <c r="AR52" s="124">
        <f>AVERAGE(Table5[[#This Row],[Jan]:[Dec]])</f>
        <v>18.495323684439576</v>
      </c>
      <c r="AT52" s="119" t="s">
        <v>512</v>
      </c>
      <c r="AU52" s="123">
        <f>IF(Table5[[#This Row],[Jan]]=0, "Missing",Table5[[#This Row],[Jan]])</f>
        <v>21.728516465766152</v>
      </c>
      <c r="AV52" s="123">
        <f>IF(Table5[[#This Row],[Feb]]=0, "Missing",Table5[[#This Row],[Feb]])</f>
        <v>24.240912106958564</v>
      </c>
      <c r="AW52" s="123">
        <f>IF(Table5[[#This Row],[Mar]]=0, "Missing",Table5[[#This Row],[Mar]])</f>
        <v>20.250891691864037</v>
      </c>
      <c r="AX52" s="123">
        <f>IF(Table5[[#This Row],[Apr]]=0, "Missing",Table5[[#This Row],[Apr]])</f>
        <v>0.6344797322425243</v>
      </c>
      <c r="AY52" s="123">
        <f>IF(Table5[[#This Row],[May]]=0, "Missing",Table5[[#This Row],[May]])</f>
        <v>35.665136952189172</v>
      </c>
      <c r="AZ52" s="123">
        <f>IF(Table5[[#This Row],[Jun]]=0, "Missing",Table5[[#This Row],[Jun]])</f>
        <v>15.779742636884396</v>
      </c>
      <c r="BA52" s="123">
        <f>IF(Table5[[#This Row],[Jul]]=0, "Missing",Table5[[#This Row],[Jul]])</f>
        <v>13.088830019880337</v>
      </c>
      <c r="BB52" s="123">
        <f>IF(Table5[[#This Row],[Aug]]=0, "Missing",Table5[[#This Row],[Aug]])</f>
        <v>16.574079869731428</v>
      </c>
      <c r="BC52" s="123"/>
      <c r="BD52" s="123"/>
      <c r="BE52" s="123"/>
      <c r="BF52" s="124"/>
      <c r="BG52" s="124">
        <f>AVERAGE(Table59[[#This Row],[Jan]:[Aug]])</f>
        <v>18.495323684439576</v>
      </c>
      <c r="BH52" s="132">
        <f>AVERAGE(AU52:AW52,AY52)</f>
        <v>25.471364304194481</v>
      </c>
      <c r="BI52" s="144">
        <v>18.209669999999999</v>
      </c>
    </row>
    <row r="53" spans="3:61" hidden="1">
      <c r="C53" t="s">
        <v>164</v>
      </c>
      <c r="D53" t="s">
        <v>175</v>
      </c>
      <c r="E53" t="str">
        <f>Table82[[#This Row],[Site ID]]&amp;"-"&amp;Table82[[#This Row],[Site Name]]</f>
        <v>WA-Woodside Avenue</v>
      </c>
      <c r="F53">
        <v>2139288</v>
      </c>
      <c r="G53" t="s">
        <v>17</v>
      </c>
      <c r="H53" s="116">
        <v>44930</v>
      </c>
      <c r="I53" s="116">
        <v>44958</v>
      </c>
      <c r="J53">
        <v>670.54999999998836</v>
      </c>
      <c r="K53">
        <v>39.211764969055935</v>
      </c>
      <c r="L53">
        <v>20.465430568400802</v>
      </c>
      <c r="M53">
        <v>1.911</v>
      </c>
      <c r="P53" s="258" t="s">
        <v>513</v>
      </c>
      <c r="Q53" s="256">
        <v>48.697526649264752</v>
      </c>
      <c r="R53" s="114"/>
      <c r="S53" s="114">
        <v>49.586273128804372</v>
      </c>
      <c r="T53" s="114"/>
      <c r="U53" s="114">
        <v>34.651942113890925</v>
      </c>
      <c r="V53" s="114">
        <v>37.193690890398244</v>
      </c>
      <c r="W53" s="114">
        <v>38.443963023709244</v>
      </c>
      <c r="X53" s="114">
        <v>32.350338666773141</v>
      </c>
      <c r="Y53" s="114">
        <v>42.895806012612901</v>
      </c>
      <c r="Z53" s="114">
        <v>44.819123511904763</v>
      </c>
      <c r="AA53" s="114">
        <v>34.62912382159103</v>
      </c>
      <c r="AB53" s="253">
        <v>40.363087535438822</v>
      </c>
      <c r="AE53" s="119" t="s">
        <v>513</v>
      </c>
      <c r="AF53" s="123">
        <v>48.697526649264752</v>
      </c>
      <c r="AG53" s="123"/>
      <c r="AH53" s="123">
        <v>49.586273128804372</v>
      </c>
      <c r="AI53" s="123"/>
      <c r="AJ53" s="123">
        <v>34.651942113890925</v>
      </c>
      <c r="AK53" s="123">
        <v>37.193690890398244</v>
      </c>
      <c r="AL53" s="114">
        <v>38.443963023709244</v>
      </c>
      <c r="AM53" s="114">
        <v>32.350338666773141</v>
      </c>
      <c r="AN53" s="123"/>
      <c r="AO53" s="123"/>
      <c r="AP53" s="123"/>
      <c r="AQ53" s="123"/>
      <c r="AR53" s="124">
        <f>AVERAGE(Table5[[#This Row],[Jan]:[Dec]])</f>
        <v>40.153955745473446</v>
      </c>
      <c r="AT53" s="119" t="s">
        <v>513</v>
      </c>
      <c r="AU53" s="123">
        <f>IF(Table5[[#This Row],[Jan]]=0, "Missing",Table5[[#This Row],[Jan]])</f>
        <v>48.697526649264752</v>
      </c>
      <c r="AV53" s="123" t="str">
        <f>IF(Table5[[#This Row],[Feb]]=0, "Missing",Table5[[#This Row],[Feb]])</f>
        <v>Missing</v>
      </c>
      <c r="AW53" s="123">
        <f>IF(Table5[[#This Row],[Mar]]=0, "Missing",Table5[[#This Row],[Mar]])</f>
        <v>49.586273128804372</v>
      </c>
      <c r="AX53" s="123" t="str">
        <f>IF(Table5[[#This Row],[Apr]]=0, "Missing",Table5[[#This Row],[Apr]])</f>
        <v>Missing</v>
      </c>
      <c r="AY53" s="123">
        <f>IF(Table5[[#This Row],[May]]=0, "Missing",Table5[[#This Row],[May]])</f>
        <v>34.651942113890925</v>
      </c>
      <c r="AZ53" s="123">
        <f>IF(Table5[[#This Row],[Jun]]=0, "Missing",Table5[[#This Row],[Jun]])</f>
        <v>37.193690890398244</v>
      </c>
      <c r="BA53" s="123">
        <f>IF(Table5[[#This Row],[Jul]]=0, "Missing",Table5[[#This Row],[Jul]])</f>
        <v>38.443963023709244</v>
      </c>
      <c r="BB53" s="123">
        <f>IF(Table5[[#This Row],[Aug]]=0, "Missing",Table5[[#This Row],[Aug]])</f>
        <v>32.350338666773141</v>
      </c>
      <c r="BC53" s="123"/>
      <c r="BD53" s="123"/>
      <c r="BE53" s="123"/>
      <c r="BF53" s="124"/>
      <c r="BG53" s="124">
        <f>AVERAGE(Table59[[#This Row],[Jan]:[Aug]])</f>
        <v>40.153955745473446</v>
      </c>
      <c r="BH53" s="132"/>
      <c r="BI53" s="144">
        <v>15.11342</v>
      </c>
    </row>
    <row r="54" spans="3:61" hidden="1">
      <c r="C54" t="s">
        <v>168</v>
      </c>
      <c r="D54" t="s">
        <v>42</v>
      </c>
      <c r="E54" t="str">
        <f>Table82[[#This Row],[Site ID]]&amp;"-"&amp;Table82[[#This Row],[Site Name]]</f>
        <v>BEL-Belmont Road</v>
      </c>
      <c r="F54">
        <v>2139289</v>
      </c>
      <c r="G54" t="s">
        <v>17</v>
      </c>
      <c r="H54" s="116">
        <v>44930</v>
      </c>
      <c r="I54" s="116">
        <v>44958</v>
      </c>
      <c r="J54">
        <v>670.56666666670935</v>
      </c>
      <c r="K54">
        <v>23.267941541977937</v>
      </c>
      <c r="L54">
        <v>12.144019593934205</v>
      </c>
      <c r="M54">
        <v>1.1339999999999999</v>
      </c>
      <c r="P54" s="258" t="s">
        <v>514</v>
      </c>
      <c r="Q54" s="256">
        <v>44.698108685927373</v>
      </c>
      <c r="R54" s="114">
        <v>45.5284318918835</v>
      </c>
      <c r="S54" s="114">
        <v>39.707897595036016</v>
      </c>
      <c r="T54" s="114">
        <v>39.211052331491523</v>
      </c>
      <c r="U54" s="114">
        <v>35.355912452374255</v>
      </c>
      <c r="V54" s="114">
        <v>34.092856634507207</v>
      </c>
      <c r="W54" s="114">
        <v>31.547992844009524</v>
      </c>
      <c r="X54" s="114">
        <v>34.608577896931791</v>
      </c>
      <c r="Y54" s="114">
        <v>41.28720949790592</v>
      </c>
      <c r="Z54" s="114">
        <v>40.53991071428571</v>
      </c>
      <c r="AA54" s="114">
        <v>34.759234745410737</v>
      </c>
      <c r="AB54" s="253">
        <v>38.30338048088759</v>
      </c>
      <c r="AE54" s="119" t="s">
        <v>514</v>
      </c>
      <c r="AF54" s="123">
        <v>44.698108685927373</v>
      </c>
      <c r="AG54" s="123">
        <v>45.5284318918835</v>
      </c>
      <c r="AH54" s="123">
        <v>39.707897595036016</v>
      </c>
      <c r="AI54" s="123">
        <v>39.211052331491523</v>
      </c>
      <c r="AJ54" s="123">
        <v>35.355912452374255</v>
      </c>
      <c r="AK54" s="123">
        <v>34.092856634507207</v>
      </c>
      <c r="AL54" s="114">
        <v>31.547992844009524</v>
      </c>
      <c r="AM54" s="114">
        <v>34.608577896931791</v>
      </c>
      <c r="AN54" s="123"/>
      <c r="AO54" s="123"/>
      <c r="AP54" s="123"/>
      <c r="AQ54" s="123"/>
      <c r="AR54" s="124">
        <f>AVERAGE(Table5[[#This Row],[Jan]:[Dec]])</f>
        <v>38.093853791520147</v>
      </c>
      <c r="AT54" s="119" t="s">
        <v>514</v>
      </c>
      <c r="AU54" s="123">
        <f>IF(Table5[[#This Row],[Jan]]=0, "Missing",Table5[[#This Row],[Jan]])</f>
        <v>44.698108685927373</v>
      </c>
      <c r="AV54" s="123">
        <f>IF(Table5[[#This Row],[Feb]]=0, "Missing",Table5[[#This Row],[Feb]])</f>
        <v>45.5284318918835</v>
      </c>
      <c r="AW54" s="123">
        <f>IF(Table5[[#This Row],[Mar]]=0, "Missing",Table5[[#This Row],[Mar]])</f>
        <v>39.707897595036016</v>
      </c>
      <c r="AX54" s="123">
        <f>IF(Table5[[#This Row],[Apr]]=0, "Missing",Table5[[#This Row],[Apr]])</f>
        <v>39.211052331491523</v>
      </c>
      <c r="AY54" s="123">
        <f>IF(Table5[[#This Row],[May]]=0, "Missing",Table5[[#This Row],[May]])</f>
        <v>35.355912452374255</v>
      </c>
      <c r="AZ54" s="123">
        <f>IF(Table5[[#This Row],[Jun]]=0, "Missing",Table5[[#This Row],[Jun]])</f>
        <v>34.092856634507207</v>
      </c>
      <c r="BA54" s="123">
        <f>IF(Table5[[#This Row],[Jul]]=0, "Missing",Table5[[#This Row],[Jul]])</f>
        <v>31.547992844009524</v>
      </c>
      <c r="BB54" s="123">
        <f>IF(Table5[[#This Row],[Aug]]=0, "Missing",Table5[[#This Row],[Aug]])</f>
        <v>34.608577896931791</v>
      </c>
      <c r="BC54" s="123"/>
      <c r="BD54" s="123"/>
      <c r="BE54" s="123"/>
      <c r="BF54" s="124"/>
      <c r="BG54" s="124">
        <f>AVERAGE(Table59[[#This Row],[Jan]:[Aug]])</f>
        <v>38.093853791520147</v>
      </c>
      <c r="BH54" s="133"/>
      <c r="BI54" s="144">
        <v>15.11342</v>
      </c>
    </row>
    <row r="55" spans="3:61" hidden="1">
      <c r="C55" t="s">
        <v>171</v>
      </c>
      <c r="D55" t="s">
        <v>120</v>
      </c>
      <c r="E55" t="str">
        <f>Table82[[#This Row],[Site ID]]&amp;"-"&amp;Table82[[#This Row],[Site Name]]</f>
        <v>LR13-Leigh Road/J13</v>
      </c>
      <c r="F55">
        <v>2139290</v>
      </c>
      <c r="G55" t="s">
        <v>17</v>
      </c>
      <c r="H55" s="116">
        <v>44930</v>
      </c>
      <c r="I55" s="116">
        <v>44958</v>
      </c>
      <c r="J55">
        <v>670.59999999997672</v>
      </c>
      <c r="K55">
        <v>36.603125559201985</v>
      </c>
      <c r="L55">
        <v>19.103927744886214</v>
      </c>
      <c r="M55">
        <v>1.784</v>
      </c>
      <c r="P55" s="258" t="s">
        <v>515</v>
      </c>
      <c r="Q55" s="256">
        <v>35.53798478899143</v>
      </c>
      <c r="R55" s="114">
        <v>40.774981050755663</v>
      </c>
      <c r="S55" s="114">
        <v>34.904401885324674</v>
      </c>
      <c r="T55" s="114">
        <v>34.462342990378218</v>
      </c>
      <c r="U55" s="114">
        <v>27.389238389169471</v>
      </c>
      <c r="V55" s="114">
        <v>32.15647652001681</v>
      </c>
      <c r="W55" s="114">
        <v>28.611172393235943</v>
      </c>
      <c r="X55" s="114">
        <v>27.027924236102852</v>
      </c>
      <c r="Y55" s="114">
        <v>36.757829119873563</v>
      </c>
      <c r="Z55" s="114">
        <v>37.591553571428577</v>
      </c>
      <c r="AA55" s="114">
        <v>32.695300897048824</v>
      </c>
      <c r="AB55" s="253">
        <v>33.446291440211454</v>
      </c>
      <c r="AE55" s="119" t="s">
        <v>515</v>
      </c>
      <c r="AF55" s="123">
        <v>35.53798478899143</v>
      </c>
      <c r="AG55" s="123">
        <v>40.774981050755663</v>
      </c>
      <c r="AH55" s="123">
        <v>34.904401885324674</v>
      </c>
      <c r="AI55" s="123">
        <v>34.462342990378218</v>
      </c>
      <c r="AJ55" s="123">
        <v>27.389238389169471</v>
      </c>
      <c r="AK55" s="123">
        <v>32.15647652001681</v>
      </c>
      <c r="AL55" s="114">
        <v>28.611172393235943</v>
      </c>
      <c r="AM55" s="114">
        <v>27.027924236102852</v>
      </c>
      <c r="AN55" s="123"/>
      <c r="AO55" s="123"/>
      <c r="AP55" s="123"/>
      <c r="AQ55" s="123"/>
      <c r="AR55" s="124">
        <f>AVERAGE(Table5[[#This Row],[Jan]:[Dec]])</f>
        <v>32.608065281746882</v>
      </c>
      <c r="AT55" s="119" t="s">
        <v>515</v>
      </c>
      <c r="AU55" s="123">
        <f>IF(Table5[[#This Row],[Jan]]=0, "Missing",Table5[[#This Row],[Jan]])</f>
        <v>35.53798478899143</v>
      </c>
      <c r="AV55" s="123">
        <f>IF(Table5[[#This Row],[Feb]]=0, "Missing",Table5[[#This Row],[Feb]])</f>
        <v>40.774981050755663</v>
      </c>
      <c r="AW55" s="123">
        <f>IF(Table5[[#This Row],[Mar]]=0, "Missing",Table5[[#This Row],[Mar]])</f>
        <v>34.904401885324674</v>
      </c>
      <c r="AX55" s="123">
        <f>IF(Table5[[#This Row],[Apr]]=0, "Missing",Table5[[#This Row],[Apr]])</f>
        <v>34.462342990378218</v>
      </c>
      <c r="AY55" s="123">
        <f>IF(Table5[[#This Row],[May]]=0, "Missing",Table5[[#This Row],[May]])</f>
        <v>27.389238389169471</v>
      </c>
      <c r="AZ55" s="123">
        <f>IF(Table5[[#This Row],[Jun]]=0, "Missing",Table5[[#This Row],[Jun]])</f>
        <v>32.15647652001681</v>
      </c>
      <c r="BA55" s="123">
        <f>IF(Table5[[#This Row],[Jul]]=0, "Missing",Table5[[#This Row],[Jul]])</f>
        <v>28.611172393235943</v>
      </c>
      <c r="BB55" s="123">
        <f>IF(Table5[[#This Row],[Aug]]=0, "Missing",Table5[[#This Row],[Aug]])</f>
        <v>27.027924236102852</v>
      </c>
      <c r="BC55" s="123"/>
      <c r="BD55" s="123"/>
      <c r="BE55" s="123"/>
      <c r="BF55" s="124"/>
      <c r="BG55" s="124">
        <f>AVERAGE(Table59[[#This Row],[Jan]:[Aug]])</f>
        <v>32.608065281746882</v>
      </c>
      <c r="BH55" s="133"/>
      <c r="BI55" s="144">
        <v>15.11342</v>
      </c>
    </row>
    <row r="56" spans="3:61" hidden="1">
      <c r="C56" t="s">
        <v>174</v>
      </c>
      <c r="D56" t="s">
        <v>167</v>
      </c>
      <c r="E56" t="str">
        <f>Table82[[#This Row],[Site ID]]&amp;"-"&amp;Table82[[#This Row],[Site Name]]</f>
        <v>SC(A)-Steele Close (A)</v>
      </c>
      <c r="F56">
        <v>2139291</v>
      </c>
      <c r="G56" t="s">
        <v>17</v>
      </c>
      <c r="H56" s="116">
        <v>44930</v>
      </c>
      <c r="I56" s="116">
        <v>44958</v>
      </c>
      <c r="J56">
        <v>670.58333333343035</v>
      </c>
      <c r="K56">
        <v>22.26198334782827</v>
      </c>
      <c r="L56">
        <v>11.618989221204734</v>
      </c>
      <c r="M56">
        <v>1.085</v>
      </c>
      <c r="P56" s="258" t="s">
        <v>516</v>
      </c>
      <c r="Q56" s="256">
        <v>36.094674753296765</v>
      </c>
      <c r="R56" s="114">
        <v>39.588948502639404</v>
      </c>
      <c r="S56" s="114">
        <v>34.034254519415825</v>
      </c>
      <c r="T56" s="114">
        <v>34.421389522772301</v>
      </c>
      <c r="U56" s="114">
        <v>26.135867390115205</v>
      </c>
      <c r="V56" s="114">
        <v>32.417645872463652</v>
      </c>
      <c r="W56" s="114">
        <v>28.93932920921571</v>
      </c>
      <c r="X56" s="114">
        <v>27.011533742332784</v>
      </c>
      <c r="Y56" s="114">
        <v>36.859934200762098</v>
      </c>
      <c r="Z56" s="114">
        <v>38.820035714285709</v>
      </c>
      <c r="AA56" s="114">
        <v>25.616768252837751</v>
      </c>
      <c r="AB56" s="253">
        <v>32.721852880012477</v>
      </c>
      <c r="AE56" s="119" t="s">
        <v>516</v>
      </c>
      <c r="AF56" s="123">
        <v>36.094674753296765</v>
      </c>
      <c r="AG56" s="123">
        <v>39.588948502639404</v>
      </c>
      <c r="AH56" s="123">
        <v>34.034254519415825</v>
      </c>
      <c r="AI56" s="123">
        <v>34.421389522772301</v>
      </c>
      <c r="AJ56" s="123">
        <v>26.135867390115205</v>
      </c>
      <c r="AK56" s="123">
        <v>32.417645872463652</v>
      </c>
      <c r="AL56" s="114">
        <v>28.93932920921571</v>
      </c>
      <c r="AM56" s="114">
        <v>27.011533742332784</v>
      </c>
      <c r="AN56" s="123"/>
      <c r="AO56" s="123"/>
      <c r="AP56" s="123"/>
      <c r="AQ56" s="123"/>
      <c r="AR56" s="124">
        <f>AVERAGE(Table5[[#This Row],[Jan]:[Dec]])</f>
        <v>32.330455439031461</v>
      </c>
      <c r="AT56" s="119" t="s">
        <v>516</v>
      </c>
      <c r="AU56" s="123">
        <f>IF(Table5[[#This Row],[Jan]]=0, "Missing",Table5[[#This Row],[Jan]])</f>
        <v>36.094674753296765</v>
      </c>
      <c r="AV56" s="123">
        <f>IF(Table5[[#This Row],[Feb]]=0, "Missing",Table5[[#This Row],[Feb]])</f>
        <v>39.588948502639404</v>
      </c>
      <c r="AW56" s="123">
        <f>IF(Table5[[#This Row],[Mar]]=0, "Missing",Table5[[#This Row],[Mar]])</f>
        <v>34.034254519415825</v>
      </c>
      <c r="AX56" s="123">
        <f>IF(Table5[[#This Row],[Apr]]=0, "Missing",Table5[[#This Row],[Apr]])</f>
        <v>34.421389522772301</v>
      </c>
      <c r="AY56" s="123">
        <f>IF(Table5[[#This Row],[May]]=0, "Missing",Table5[[#This Row],[May]])</f>
        <v>26.135867390115205</v>
      </c>
      <c r="AZ56" s="123">
        <f>IF(Table5[[#This Row],[Jun]]=0, "Missing",Table5[[#This Row],[Jun]])</f>
        <v>32.417645872463652</v>
      </c>
      <c r="BA56" s="123">
        <f>IF(Table5[[#This Row],[Jul]]=0, "Missing",Table5[[#This Row],[Jul]])</f>
        <v>28.93932920921571</v>
      </c>
      <c r="BB56" s="123">
        <f>IF(Table5[[#This Row],[Aug]]=0, "Missing",Table5[[#This Row],[Aug]])</f>
        <v>27.011533742332784</v>
      </c>
      <c r="BC56" s="123"/>
      <c r="BD56" s="123"/>
      <c r="BE56" s="123"/>
      <c r="BF56" s="124"/>
      <c r="BG56" s="124">
        <f>AVERAGE(Table59[[#This Row],[Jan]:[Aug]])</f>
        <v>32.330455439031461</v>
      </c>
      <c r="BH56" s="133"/>
      <c r="BI56" s="144">
        <v>15.11342</v>
      </c>
    </row>
    <row r="57" spans="3:61" hidden="1">
      <c r="C57" t="s">
        <v>177</v>
      </c>
      <c r="D57" t="s">
        <v>170</v>
      </c>
      <c r="E57" t="str">
        <f>Table82[[#This Row],[Site ID]]&amp;"-"&amp;Table82[[#This Row],[Site Name]]</f>
        <v>SC(B)-Steele Close (B)</v>
      </c>
      <c r="F57">
        <v>2139292</v>
      </c>
      <c r="G57" t="s">
        <v>17</v>
      </c>
      <c r="H57" s="116">
        <v>44930</v>
      </c>
      <c r="I57" s="116">
        <v>44958</v>
      </c>
      <c r="J57">
        <v>670.58333333343035</v>
      </c>
      <c r="K57">
        <v>20.969352056664047</v>
      </c>
      <c r="L57">
        <v>10.94433823416704</v>
      </c>
      <c r="M57">
        <v>1.022</v>
      </c>
      <c r="P57" s="259" t="s">
        <v>517</v>
      </c>
      <c r="Q57" s="256">
        <v>37.346394571347425</v>
      </c>
      <c r="R57" s="114">
        <v>39.179971761909655</v>
      </c>
      <c r="S57" s="114">
        <v>34.231269017364582</v>
      </c>
      <c r="T57" s="114">
        <v>35.260935608693579</v>
      </c>
      <c r="U57" s="114">
        <v>26.361885111249261</v>
      </c>
      <c r="V57" s="114">
        <v>32.172799604551408</v>
      </c>
      <c r="W57" s="114">
        <v>29.123917418196744</v>
      </c>
      <c r="X57" s="114">
        <v>27.79827744356578</v>
      </c>
      <c r="Y57" s="114">
        <v>38.003511106713717</v>
      </c>
      <c r="Z57" s="114">
        <v>36.936363095238093</v>
      </c>
      <c r="AA57" s="114">
        <v>33.823288777997007</v>
      </c>
      <c r="AB57" s="253">
        <v>33.658055774257022</v>
      </c>
      <c r="AE57" s="119" t="s">
        <v>517</v>
      </c>
      <c r="AF57" s="123">
        <v>37.346394571347425</v>
      </c>
      <c r="AG57" s="123">
        <v>39.179971761909655</v>
      </c>
      <c r="AH57" s="123">
        <v>34.231269017364582</v>
      </c>
      <c r="AI57" s="123">
        <v>35.260935608693579</v>
      </c>
      <c r="AJ57" s="123">
        <v>26.361885111249261</v>
      </c>
      <c r="AK57" s="123">
        <v>32.172799604551408</v>
      </c>
      <c r="AL57" s="114">
        <v>29.123917418196744</v>
      </c>
      <c r="AM57" s="114">
        <v>27.79827744356578</v>
      </c>
      <c r="AN57" s="123"/>
      <c r="AO57" s="123"/>
      <c r="AP57" s="123"/>
      <c r="AQ57" s="123"/>
      <c r="AR57" s="124">
        <f>AVERAGE(Table5[[#This Row],[Jan]:[Dec]])</f>
        <v>32.684431317109805</v>
      </c>
      <c r="AT57" s="119" t="s">
        <v>517</v>
      </c>
      <c r="AU57" s="123">
        <f>IF(Table5[[#This Row],[Jan]]=0, "Missing",Table5[[#This Row],[Jan]])</f>
        <v>37.346394571347425</v>
      </c>
      <c r="AV57" s="123">
        <f>IF(Table5[[#This Row],[Feb]]=0, "Missing",Table5[[#This Row],[Feb]])</f>
        <v>39.179971761909655</v>
      </c>
      <c r="AW57" s="123">
        <f>IF(Table5[[#This Row],[Mar]]=0, "Missing",Table5[[#This Row],[Mar]])</f>
        <v>34.231269017364582</v>
      </c>
      <c r="AX57" s="123">
        <f>IF(Table5[[#This Row],[Apr]]=0, "Missing",Table5[[#This Row],[Apr]])</f>
        <v>35.260935608693579</v>
      </c>
      <c r="AY57" s="123">
        <f>IF(Table5[[#This Row],[May]]=0, "Missing",Table5[[#This Row],[May]])</f>
        <v>26.361885111249261</v>
      </c>
      <c r="AZ57" s="123">
        <f>IF(Table5[[#This Row],[Jun]]=0, "Missing",Table5[[#This Row],[Jun]])</f>
        <v>32.172799604551408</v>
      </c>
      <c r="BA57" s="123">
        <f>IF(Table5[[#This Row],[Jul]]=0, "Missing",Table5[[#This Row],[Jul]])</f>
        <v>29.123917418196744</v>
      </c>
      <c r="BB57" s="123">
        <f>IF(Table5[[#This Row],[Aug]]=0, "Missing",Table5[[#This Row],[Aug]])</f>
        <v>27.79827744356578</v>
      </c>
      <c r="BC57" s="123"/>
      <c r="BD57" s="123"/>
      <c r="BE57" s="123"/>
      <c r="BF57" s="124"/>
      <c r="BG57" s="124">
        <f>AVERAGE(Table59[[#This Row],[Jan]:[Aug]])</f>
        <v>32.684431317109805</v>
      </c>
      <c r="BH57" s="133"/>
      <c r="BI57" s="144">
        <v>15.11342</v>
      </c>
    </row>
    <row r="58" spans="3:61" hidden="1">
      <c r="C58" t="s">
        <v>179</v>
      </c>
      <c r="D58" t="s">
        <v>173</v>
      </c>
      <c r="E58" t="str">
        <f>Table82[[#This Row],[Site ID]]&amp;"-"&amp;Table82[[#This Row],[Site Name]]</f>
        <v>SC(C)-Steele Close (C)</v>
      </c>
      <c r="F58">
        <v>2139293</v>
      </c>
      <c r="G58" t="s">
        <v>17</v>
      </c>
      <c r="H58" s="116">
        <v>44930</v>
      </c>
      <c r="I58" s="116">
        <v>44958</v>
      </c>
      <c r="J58">
        <v>670.58333333325572</v>
      </c>
      <c r="K58">
        <v>21.728516465766152</v>
      </c>
      <c r="L58">
        <v>11.340561829731813</v>
      </c>
      <c r="M58">
        <v>1.0589999999999999</v>
      </c>
      <c r="P58" s="257" t="s">
        <v>518</v>
      </c>
      <c r="Q58" s="256">
        <v>30.67510811751859</v>
      </c>
      <c r="R58" s="114">
        <v>31.713028885421984</v>
      </c>
      <c r="S58" s="114">
        <v>21.388834099455561</v>
      </c>
      <c r="T58" s="114">
        <v>20.052774817202792</v>
      </c>
      <c r="U58" s="114">
        <v>15.729466998754214</v>
      </c>
      <c r="V58" s="114">
        <v>17.799686561264004</v>
      </c>
      <c r="W58" s="114">
        <v>19.348914351050183</v>
      </c>
      <c r="X58" s="114">
        <v>18.937412115191893</v>
      </c>
      <c r="Y58" s="114">
        <v>23.189096483853685</v>
      </c>
      <c r="Z58" s="114">
        <v>25.306732142857143</v>
      </c>
      <c r="AA58" s="114">
        <v>27.608448043717274</v>
      </c>
      <c r="AB58" s="253">
        <v>22.886318419662484</v>
      </c>
      <c r="AE58" s="119" t="s">
        <v>518</v>
      </c>
      <c r="AF58" s="123">
        <v>30.67510811751859</v>
      </c>
      <c r="AG58" s="123">
        <v>31.713028885421984</v>
      </c>
      <c r="AH58" s="123">
        <v>21.388834099455561</v>
      </c>
      <c r="AI58" s="123">
        <v>20.052774817202792</v>
      </c>
      <c r="AJ58" s="123">
        <v>15.729466998754214</v>
      </c>
      <c r="AK58" s="123">
        <v>17.799686561264004</v>
      </c>
      <c r="AL58" s="114">
        <v>19.348914351050183</v>
      </c>
      <c r="AM58" s="114">
        <v>18.937412115191893</v>
      </c>
      <c r="AN58" s="123"/>
      <c r="AO58" s="123"/>
      <c r="AP58" s="123"/>
      <c r="AQ58" s="123"/>
      <c r="AR58" s="124">
        <f>AVERAGE(Table5[[#This Row],[Jan]:[Dec]])</f>
        <v>21.955653243232405</v>
      </c>
      <c r="AT58" s="119" t="s">
        <v>518</v>
      </c>
      <c r="AU58" s="123">
        <f>IF(Table5[[#This Row],[Jan]]=0, "Missing",Table5[[#This Row],[Jan]])</f>
        <v>30.67510811751859</v>
      </c>
      <c r="AV58" s="123">
        <f>IF(Table5[[#This Row],[Feb]]=0, "Missing",Table5[[#This Row],[Feb]])</f>
        <v>31.713028885421984</v>
      </c>
      <c r="AW58" s="123">
        <f>IF(Table5[[#This Row],[Mar]]=0, "Missing",Table5[[#This Row],[Mar]])</f>
        <v>21.388834099455561</v>
      </c>
      <c r="AX58" s="123">
        <f>IF(Table5[[#This Row],[Apr]]=0, "Missing",Table5[[#This Row],[Apr]])</f>
        <v>20.052774817202792</v>
      </c>
      <c r="AY58" s="123">
        <f>IF(Table5[[#This Row],[May]]=0, "Missing",Table5[[#This Row],[May]])</f>
        <v>15.729466998754214</v>
      </c>
      <c r="AZ58" s="123">
        <f>IF(Table5[[#This Row],[Jun]]=0, "Missing",Table5[[#This Row],[Jun]])</f>
        <v>17.799686561264004</v>
      </c>
      <c r="BA58" s="123">
        <f>IF(Table5[[#This Row],[Jul]]=0, "Missing",Table5[[#This Row],[Jul]])</f>
        <v>19.348914351050183</v>
      </c>
      <c r="BB58" s="123">
        <f>IF(Table5[[#This Row],[Aug]]=0, "Missing",Table5[[#This Row],[Aug]])</f>
        <v>18.937412115191893</v>
      </c>
      <c r="BC58" s="123"/>
      <c r="BD58" s="123"/>
      <c r="BE58" s="123"/>
      <c r="BF58" s="124"/>
      <c r="BG58" s="124">
        <f>AVERAGE(Table59[[#This Row],[Jan]:[Aug]])</f>
        <v>21.955653243232405</v>
      </c>
      <c r="BH58" s="133"/>
      <c r="BI58">
        <v>21.348389999999998</v>
      </c>
    </row>
    <row r="59" spans="3:61" hidden="1">
      <c r="C59" t="s">
        <v>182</v>
      </c>
      <c r="D59" t="s">
        <v>127</v>
      </c>
      <c r="E59" t="str">
        <f>Table82[[#This Row],[Site ID]]&amp;"-"&amp;Table82[[#This Row],[Site Name]]</f>
        <v>MC-Medina Close</v>
      </c>
      <c r="F59">
        <v>2139294</v>
      </c>
      <c r="G59" t="s">
        <v>17</v>
      </c>
      <c r="H59" s="116">
        <v>44930</v>
      </c>
      <c r="I59" s="116">
        <v>44958</v>
      </c>
      <c r="J59">
        <v>670.54999999998836</v>
      </c>
      <c r="K59">
        <v>21.442330922377522</v>
      </c>
      <c r="L59">
        <v>11.191195679737747</v>
      </c>
      <c r="M59">
        <v>1.0449999999999999</v>
      </c>
      <c r="P59" s="258" t="s">
        <v>519</v>
      </c>
      <c r="Q59" s="256">
        <v>32.481467917148656</v>
      </c>
      <c r="R59" s="114">
        <v>32.861897321428572</v>
      </c>
      <c r="S59" s="114">
        <v>23.947011949023029</v>
      </c>
      <c r="T59" s="114">
        <v>26.84483307308815</v>
      </c>
      <c r="U59" s="114">
        <v>19.57599392869081</v>
      </c>
      <c r="V59" s="114">
        <v>21.032762149853085</v>
      </c>
      <c r="W59" s="114">
        <v>22.655696880976063</v>
      </c>
      <c r="X59" s="114">
        <v>23.00403215242472</v>
      </c>
      <c r="Y59" s="114">
        <v>31.825485357513944</v>
      </c>
      <c r="Z59" s="114">
        <v>32.698099702380951</v>
      </c>
      <c r="AA59" s="114">
        <v>27.729962677676408</v>
      </c>
      <c r="AB59" s="253">
        <v>26.787022100927672</v>
      </c>
      <c r="AE59" s="119" t="s">
        <v>519</v>
      </c>
      <c r="AF59" s="123">
        <v>32.481467917148656</v>
      </c>
      <c r="AG59" s="123">
        <v>32.861897321428572</v>
      </c>
      <c r="AH59" s="123">
        <v>23.947011949023029</v>
      </c>
      <c r="AI59" s="123">
        <v>26.84483307308815</v>
      </c>
      <c r="AJ59" s="123">
        <v>19.57599392869081</v>
      </c>
      <c r="AK59" s="123">
        <v>21.032762149853085</v>
      </c>
      <c r="AL59" s="114">
        <v>22.655696880976063</v>
      </c>
      <c r="AM59" s="114">
        <v>23.00403215242472</v>
      </c>
      <c r="AN59" s="123"/>
      <c r="AO59" s="123"/>
      <c r="AP59" s="123"/>
      <c r="AQ59" s="123"/>
      <c r="AR59" s="124">
        <f>AVERAGE(Table5[[#This Row],[Jan]:[Dec]])</f>
        <v>25.300461921579135</v>
      </c>
      <c r="AT59" s="119" t="s">
        <v>519</v>
      </c>
      <c r="AU59" s="123">
        <f>IF(Table5[[#This Row],[Jan]]=0, "Missing",Table5[[#This Row],[Jan]])</f>
        <v>32.481467917148656</v>
      </c>
      <c r="AV59" s="123">
        <f>IF(Table5[[#This Row],[Feb]]=0, "Missing",Table5[[#This Row],[Feb]])</f>
        <v>32.861897321428572</v>
      </c>
      <c r="AW59" s="123">
        <f>IF(Table5[[#This Row],[Mar]]=0, "Missing",Table5[[#This Row],[Mar]])</f>
        <v>23.947011949023029</v>
      </c>
      <c r="AX59" s="123">
        <f>IF(Table5[[#This Row],[Apr]]=0, "Missing",Table5[[#This Row],[Apr]])</f>
        <v>26.84483307308815</v>
      </c>
      <c r="AY59" s="123">
        <f>IF(Table5[[#This Row],[May]]=0, "Missing",Table5[[#This Row],[May]])</f>
        <v>19.57599392869081</v>
      </c>
      <c r="AZ59" s="123">
        <f>IF(Table5[[#This Row],[Jun]]=0, "Missing",Table5[[#This Row],[Jun]])</f>
        <v>21.032762149853085</v>
      </c>
      <c r="BA59" s="123">
        <f>IF(Table5[[#This Row],[Jul]]=0, "Missing",Table5[[#This Row],[Jul]])</f>
        <v>22.655696880976063</v>
      </c>
      <c r="BB59" s="123">
        <f>IF(Table5[[#This Row],[Aug]]=0, "Missing",Table5[[#This Row],[Aug]])</f>
        <v>23.00403215242472</v>
      </c>
      <c r="BC59" s="123"/>
      <c r="BD59" s="123"/>
      <c r="BE59" s="123"/>
      <c r="BF59" s="124"/>
      <c r="BG59" s="124">
        <f>AVERAGE(Table59[[#This Row],[Jan]:[Aug]])</f>
        <v>25.300461921579135</v>
      </c>
      <c r="BH59" s="133"/>
      <c r="BI59">
        <v>14.74667</v>
      </c>
    </row>
    <row r="60" spans="3:61" hidden="1">
      <c r="C60" t="s">
        <v>184</v>
      </c>
      <c r="D60" t="s">
        <v>154</v>
      </c>
      <c r="E60" t="str">
        <f>Table82[[#This Row],[Site ID]]&amp;"-"&amp;Table82[[#This Row],[Site Name]]</f>
        <v>PC(A)-Porteous Crescent (A)</v>
      </c>
      <c r="F60">
        <v>2139295</v>
      </c>
      <c r="G60" t="s">
        <v>17</v>
      </c>
      <c r="H60" s="116">
        <v>44930</v>
      </c>
      <c r="I60" s="116">
        <v>44958</v>
      </c>
      <c r="J60">
        <v>670.53333333326736</v>
      </c>
      <c r="K60">
        <v>21.914812089880861</v>
      </c>
      <c r="L60">
        <v>11.437793366326128</v>
      </c>
      <c r="M60">
        <v>1.0680000000000001</v>
      </c>
      <c r="P60" s="258" t="s">
        <v>520</v>
      </c>
      <c r="Q60" s="256">
        <v>26.548916668743413</v>
      </c>
      <c r="R60" s="114">
        <v>26.293296678797287</v>
      </c>
      <c r="S60" s="114">
        <v>20.245252794462601</v>
      </c>
      <c r="T60" s="114">
        <v>21.612709242364268</v>
      </c>
      <c r="U60" s="114">
        <v>16.094761715054684</v>
      </c>
      <c r="V60" s="114">
        <v>18.344970641152457</v>
      </c>
      <c r="W60" s="114">
        <v>15.157119503104713</v>
      </c>
      <c r="X60" s="114">
        <v>19.162770000596232</v>
      </c>
      <c r="Y60" s="114">
        <v>24.42595220424057</v>
      </c>
      <c r="Z60" s="114">
        <v>27.743221726190477</v>
      </c>
      <c r="AA60" s="114">
        <v>24.571978374525393</v>
      </c>
      <c r="AB60" s="253">
        <v>21.836449959021103</v>
      </c>
      <c r="AE60" s="119" t="s">
        <v>520</v>
      </c>
      <c r="AF60" s="123">
        <v>26.548916668743413</v>
      </c>
      <c r="AG60" s="123">
        <v>26.293296678797287</v>
      </c>
      <c r="AH60" s="123">
        <v>20.245252794462601</v>
      </c>
      <c r="AI60" s="123">
        <v>21.612709242364268</v>
      </c>
      <c r="AJ60" s="123">
        <v>16.094761715054684</v>
      </c>
      <c r="AK60" s="123">
        <v>18.344970641152457</v>
      </c>
      <c r="AL60" s="114">
        <v>15.157119503104713</v>
      </c>
      <c r="AM60" s="114">
        <v>19.162770000596232</v>
      </c>
      <c r="AN60" s="123"/>
      <c r="AO60" s="123"/>
      <c r="AP60" s="123"/>
      <c r="AQ60" s="123"/>
      <c r="AR60" s="124">
        <f>AVERAGE(Table5[[#This Row],[Jan]:[Dec]])</f>
        <v>20.43247465553446</v>
      </c>
      <c r="AT60" s="119" t="s">
        <v>520</v>
      </c>
      <c r="AU60" s="123">
        <f>IF(Table5[[#This Row],[Jan]]=0, "Missing",Table5[[#This Row],[Jan]])</f>
        <v>26.548916668743413</v>
      </c>
      <c r="AV60" s="123">
        <f>IF(Table5[[#This Row],[Feb]]=0, "Missing",Table5[[#This Row],[Feb]])</f>
        <v>26.293296678797287</v>
      </c>
      <c r="AW60" s="123">
        <f>IF(Table5[[#This Row],[Mar]]=0, "Missing",Table5[[#This Row],[Mar]])</f>
        <v>20.245252794462601</v>
      </c>
      <c r="AX60" s="123">
        <f>IF(Table5[[#This Row],[Apr]]=0, "Missing",Table5[[#This Row],[Apr]])</f>
        <v>21.612709242364268</v>
      </c>
      <c r="AY60" s="123">
        <f>IF(Table5[[#This Row],[May]]=0, "Missing",Table5[[#This Row],[May]])</f>
        <v>16.094761715054684</v>
      </c>
      <c r="AZ60" s="123">
        <f>IF(Table5[[#This Row],[Jun]]=0, "Missing",Table5[[#This Row],[Jun]])</f>
        <v>18.344970641152457</v>
      </c>
      <c r="BA60" s="123">
        <f>IF(Table5[[#This Row],[Jul]]=0, "Missing",Table5[[#This Row],[Jul]])</f>
        <v>15.157119503104713</v>
      </c>
      <c r="BB60" s="123">
        <f>IF(Table5[[#This Row],[Aug]]=0, "Missing",Table5[[#This Row],[Aug]])</f>
        <v>19.162770000596232</v>
      </c>
      <c r="BC60" s="123"/>
      <c r="BD60" s="123"/>
      <c r="BE60" s="123"/>
      <c r="BF60" s="124"/>
      <c r="BG60" s="124">
        <f>AVERAGE(Table59[[#This Row],[Jan]:[Aug]])</f>
        <v>20.43247465553446</v>
      </c>
      <c r="BI60" s="144">
        <v>15.61506</v>
      </c>
    </row>
    <row r="61" spans="3:61" hidden="1">
      <c r="C61" t="s">
        <v>186</v>
      </c>
      <c r="D61" t="s">
        <v>133</v>
      </c>
      <c r="E61" t="str">
        <f>Table82[[#This Row],[Site ID]]&amp;"-"&amp;Table82[[#This Row],[Site Name]]</f>
        <v>NH-Nuffield Hospital</v>
      </c>
      <c r="F61">
        <v>2139296</v>
      </c>
      <c r="G61" t="s">
        <v>17</v>
      </c>
      <c r="H61" s="116">
        <v>44930</v>
      </c>
      <c r="I61" s="116">
        <v>44958</v>
      </c>
      <c r="J61">
        <v>670.54999999998836</v>
      </c>
      <c r="K61">
        <v>21.791153530684145</v>
      </c>
      <c r="L61">
        <v>11.373253408499032</v>
      </c>
      <c r="M61">
        <v>1.0620000000000001</v>
      </c>
      <c r="P61" s="258" t="s">
        <v>521</v>
      </c>
      <c r="Q61" s="256">
        <v>26.672018291620905</v>
      </c>
      <c r="R61" s="114">
        <v>29.748636600046641</v>
      </c>
      <c r="S61" s="114">
        <v>19.769087075858046</v>
      </c>
      <c r="T61" s="114">
        <v>22.329039567632019</v>
      </c>
      <c r="U61" s="114">
        <v>16.46475623723985</v>
      </c>
      <c r="V61" s="114">
        <v>18.10015341728991</v>
      </c>
      <c r="W61" s="114">
        <v>16.018552546582924</v>
      </c>
      <c r="X61" s="114">
        <v>19.359479359028356</v>
      </c>
      <c r="Y61" s="114">
        <v>25.079489386969225</v>
      </c>
      <c r="Z61" s="114">
        <v>27.722747023809525</v>
      </c>
      <c r="AA61" s="114">
        <v>24.55562975285239</v>
      </c>
      <c r="AB61" s="253">
        <v>22.347235387175434</v>
      </c>
      <c r="AE61" s="119" t="s">
        <v>521</v>
      </c>
      <c r="AF61" s="123">
        <v>26.672018291620905</v>
      </c>
      <c r="AG61" s="123">
        <v>29.748636600046641</v>
      </c>
      <c r="AH61" s="123">
        <v>19.769087075858046</v>
      </c>
      <c r="AI61" s="123">
        <v>22.329039567632019</v>
      </c>
      <c r="AJ61" s="123">
        <v>16.46475623723985</v>
      </c>
      <c r="AK61" s="123">
        <v>18.10015341728991</v>
      </c>
      <c r="AL61" s="114">
        <v>16.018552546582924</v>
      </c>
      <c r="AM61" s="114">
        <v>19.359479359028356</v>
      </c>
      <c r="AN61" s="123"/>
      <c r="AO61" s="123"/>
      <c r="AP61" s="123"/>
      <c r="AQ61" s="123"/>
      <c r="AR61" s="124">
        <f>AVERAGE(Table5[[#This Row],[Jan]:[Dec]])</f>
        <v>21.057715386912335</v>
      </c>
      <c r="AT61" s="119" t="s">
        <v>521</v>
      </c>
      <c r="AU61" s="123">
        <f>IF(Table5[[#This Row],[Jan]]=0, "Missing",Table5[[#This Row],[Jan]])</f>
        <v>26.672018291620905</v>
      </c>
      <c r="AV61" s="123">
        <f>IF(Table5[[#This Row],[Feb]]=0, "Missing",Table5[[#This Row],[Feb]])</f>
        <v>29.748636600046641</v>
      </c>
      <c r="AW61" s="123">
        <f>IF(Table5[[#This Row],[Mar]]=0, "Missing",Table5[[#This Row],[Mar]])</f>
        <v>19.769087075858046</v>
      </c>
      <c r="AX61" s="123">
        <f>IF(Table5[[#This Row],[Apr]]=0, "Missing",Table5[[#This Row],[Apr]])</f>
        <v>22.329039567632019</v>
      </c>
      <c r="AY61" s="123">
        <f>IF(Table5[[#This Row],[May]]=0, "Missing",Table5[[#This Row],[May]])</f>
        <v>16.46475623723985</v>
      </c>
      <c r="AZ61" s="123">
        <f>IF(Table5[[#This Row],[Jun]]=0, "Missing",Table5[[#This Row],[Jun]])</f>
        <v>18.10015341728991</v>
      </c>
      <c r="BA61" s="123">
        <f>IF(Table5[[#This Row],[Jul]]=0, "Missing",Table5[[#This Row],[Jul]])</f>
        <v>16.018552546582924</v>
      </c>
      <c r="BB61" s="123">
        <f>IF(Table5[[#This Row],[Aug]]=0, "Missing",Table5[[#This Row],[Aug]])</f>
        <v>19.359479359028356</v>
      </c>
      <c r="BC61" s="123"/>
      <c r="BD61" s="123"/>
      <c r="BE61" s="123"/>
      <c r="BF61" s="124"/>
      <c r="BG61" s="124">
        <f>AVERAGE(Table59[[#This Row],[Jan]:[Aug]])</f>
        <v>21.057715386912335</v>
      </c>
      <c r="BI61" s="144">
        <v>15.61506</v>
      </c>
    </row>
    <row r="62" spans="3:61" hidden="1">
      <c r="C62" t="s">
        <v>189</v>
      </c>
      <c r="D62" t="s">
        <v>30</v>
      </c>
      <c r="E62" t="str">
        <f>Table82[[#This Row],[Site ID]]&amp;"-"&amp;Table82[[#This Row],[Site Name]]</f>
        <v>AR-Ashdown Road</v>
      </c>
      <c r="F62">
        <v>2139297</v>
      </c>
      <c r="G62" t="s">
        <v>17</v>
      </c>
      <c r="H62" s="116">
        <v>44930</v>
      </c>
      <c r="I62" s="116">
        <v>44958</v>
      </c>
      <c r="J62">
        <v>670.56666666653473</v>
      </c>
      <c r="K62">
        <v>12.270043247007434</v>
      </c>
      <c r="L62">
        <v>6.403989168584256</v>
      </c>
      <c r="M62">
        <v>0.59799999999999998</v>
      </c>
      <c r="P62" s="258" t="s">
        <v>522</v>
      </c>
      <c r="Q62" s="256">
        <v>25.174281879860654</v>
      </c>
      <c r="R62" s="114">
        <v>25.414127349730567</v>
      </c>
      <c r="S62" s="114">
        <v>20.590062452762449</v>
      </c>
      <c r="T62" s="114">
        <v>22.062974018246855</v>
      </c>
      <c r="U62" s="114">
        <v>16.300314227379776</v>
      </c>
      <c r="V62" s="114">
        <v>16.419075146793194</v>
      </c>
      <c r="W62" s="114">
        <v>15.731408198756855</v>
      </c>
      <c r="X62" s="114">
        <v>19.261124679812294</v>
      </c>
      <c r="Y62" s="114">
        <v>23.874530206324941</v>
      </c>
      <c r="Z62" s="114">
        <v>28.029867559523808</v>
      </c>
      <c r="AA62" s="114">
        <v>22.90441896387421</v>
      </c>
      <c r="AB62" s="253">
        <v>21.432925880278692</v>
      </c>
      <c r="AE62" s="119" t="s">
        <v>522</v>
      </c>
      <c r="AF62" s="123">
        <v>25.174281879860654</v>
      </c>
      <c r="AG62" s="123">
        <v>25.414127349730567</v>
      </c>
      <c r="AH62" s="123">
        <v>20.590062452762449</v>
      </c>
      <c r="AI62" s="123">
        <v>22.062974018246855</v>
      </c>
      <c r="AJ62" s="123">
        <v>16.300314227379776</v>
      </c>
      <c r="AK62" s="123">
        <v>16.419075146793194</v>
      </c>
      <c r="AL62" s="114">
        <v>15.731408198756855</v>
      </c>
      <c r="AM62" s="114">
        <v>19.261124679812294</v>
      </c>
      <c r="AN62" s="123"/>
      <c r="AO62" s="123"/>
      <c r="AP62" s="123"/>
      <c r="AQ62" s="123"/>
      <c r="AR62" s="124">
        <f>AVERAGE(Table5[[#This Row],[Jan]:[Dec]])</f>
        <v>20.119170994167831</v>
      </c>
      <c r="AT62" s="119" t="s">
        <v>522</v>
      </c>
      <c r="AU62" s="123">
        <f>IF(Table5[[#This Row],[Jan]]=0, "Missing",Table5[[#This Row],[Jan]])</f>
        <v>25.174281879860654</v>
      </c>
      <c r="AV62" s="123">
        <f>IF(Table5[[#This Row],[Feb]]=0, "Missing",Table5[[#This Row],[Feb]])</f>
        <v>25.414127349730567</v>
      </c>
      <c r="AW62" s="123">
        <f>IF(Table5[[#This Row],[Mar]]=0, "Missing",Table5[[#This Row],[Mar]])</f>
        <v>20.590062452762449</v>
      </c>
      <c r="AX62" s="123">
        <f>IF(Table5[[#This Row],[Apr]]=0, "Missing",Table5[[#This Row],[Apr]])</f>
        <v>22.062974018246855</v>
      </c>
      <c r="AY62" s="123">
        <f>IF(Table5[[#This Row],[May]]=0, "Missing",Table5[[#This Row],[May]])</f>
        <v>16.300314227379776</v>
      </c>
      <c r="AZ62" s="123">
        <f>IF(Table5[[#This Row],[Jun]]=0, "Missing",Table5[[#This Row],[Jun]])</f>
        <v>16.419075146793194</v>
      </c>
      <c r="BA62" s="123">
        <f>IF(Table5[[#This Row],[Jul]]=0, "Missing",Table5[[#This Row],[Jul]])</f>
        <v>15.731408198756855</v>
      </c>
      <c r="BB62" s="123">
        <f>IF(Table5[[#This Row],[Aug]]=0, "Missing",Table5[[#This Row],[Aug]])</f>
        <v>19.261124679812294</v>
      </c>
      <c r="BC62" s="123"/>
      <c r="BD62" s="123"/>
      <c r="BE62" s="123"/>
      <c r="BF62" s="124"/>
      <c r="BG62" s="124">
        <f>AVERAGE(Table59[[#This Row],[Jan]:[Aug]])</f>
        <v>20.119170994167831</v>
      </c>
      <c r="BI62" s="144">
        <v>15.61506</v>
      </c>
    </row>
    <row r="63" spans="3:61" hidden="1">
      <c r="C63" t="s">
        <v>191</v>
      </c>
      <c r="D63" t="s">
        <v>60</v>
      </c>
      <c r="E63" t="str">
        <f>Table82[[#This Row],[Site ID]]&amp;"-"&amp;Table82[[#This Row],[Site Name]]</f>
        <v>CC-Chestnut Close</v>
      </c>
      <c r="F63">
        <v>2139298</v>
      </c>
      <c r="G63" t="s">
        <v>17</v>
      </c>
      <c r="H63" s="116">
        <v>44930</v>
      </c>
      <c r="I63" s="116">
        <v>44958</v>
      </c>
      <c r="J63">
        <v>670.56666666670935</v>
      </c>
      <c r="K63">
        <v>28.623261420687147</v>
      </c>
      <c r="L63">
        <v>14.939071722696841</v>
      </c>
      <c r="M63">
        <v>1.395</v>
      </c>
      <c r="P63" s="258" t="s">
        <v>523</v>
      </c>
      <c r="Q63" s="256">
        <v>32.00164997639304</v>
      </c>
      <c r="R63" s="114">
        <v>31.982129631926494</v>
      </c>
      <c r="S63" s="114">
        <v>25.272135341035355</v>
      </c>
      <c r="T63" s="114">
        <v>22.791295383016159</v>
      </c>
      <c r="U63" s="114">
        <v>19.498679907413642</v>
      </c>
      <c r="V63" s="114"/>
      <c r="W63" s="114">
        <v>20.27462279612908</v>
      </c>
      <c r="X63" s="114">
        <v>20.618422442373745</v>
      </c>
      <c r="Y63" s="114">
        <v>27.165999455673344</v>
      </c>
      <c r="Z63" s="114">
        <v>29.729267857142855</v>
      </c>
      <c r="AA63" s="114">
        <v>27.04436926855529</v>
      </c>
      <c r="AB63" s="253">
        <v>25.637857205965901</v>
      </c>
      <c r="AE63" s="119" t="s">
        <v>523</v>
      </c>
      <c r="AF63" s="123">
        <v>32.00164997639304</v>
      </c>
      <c r="AG63" s="123">
        <v>31.982129631926494</v>
      </c>
      <c r="AH63" s="123">
        <v>25.272135341035355</v>
      </c>
      <c r="AI63" s="123">
        <v>22.791295383016159</v>
      </c>
      <c r="AJ63" s="123">
        <v>19.498679907413642</v>
      </c>
      <c r="AK63" s="123"/>
      <c r="AL63" s="114">
        <v>20.27462279612908</v>
      </c>
      <c r="AM63" s="114">
        <v>20.618422442373745</v>
      </c>
      <c r="AN63" s="123"/>
      <c r="AO63" s="123"/>
      <c r="AP63" s="123"/>
      <c r="AQ63" s="123"/>
      <c r="AR63" s="124">
        <f>AVERAGE(Table5[[#This Row],[Jan]:[Dec]])</f>
        <v>24.634133639755358</v>
      </c>
      <c r="AT63" s="119" t="s">
        <v>523</v>
      </c>
      <c r="AU63" s="123">
        <f>IF(Table5[[#This Row],[Jan]]=0, "Missing",Table5[[#This Row],[Jan]])</f>
        <v>32.00164997639304</v>
      </c>
      <c r="AV63" s="123">
        <f>IF(Table5[[#This Row],[Feb]]=0, "Missing",Table5[[#This Row],[Feb]])</f>
        <v>31.982129631926494</v>
      </c>
      <c r="AW63" s="123">
        <f>IF(Table5[[#This Row],[Mar]]=0, "Missing",Table5[[#This Row],[Mar]])</f>
        <v>25.272135341035355</v>
      </c>
      <c r="AX63" s="123">
        <f>IF(Table5[[#This Row],[Apr]]=0, "Missing",Table5[[#This Row],[Apr]])</f>
        <v>22.791295383016159</v>
      </c>
      <c r="AY63" s="123">
        <f>IF(Table5[[#This Row],[May]]=0, "Missing",Table5[[#This Row],[May]])</f>
        <v>19.498679907413642</v>
      </c>
      <c r="AZ63" s="123" t="str">
        <f>IF(Table5[[#This Row],[Jun]]=0, "Missing",Table5[[#This Row],[Jun]])</f>
        <v>Missing</v>
      </c>
      <c r="BA63" s="123">
        <f>IF(Table5[[#This Row],[Jul]]=0, "Missing",Table5[[#This Row],[Jul]])</f>
        <v>20.27462279612908</v>
      </c>
      <c r="BB63" s="123">
        <f>IF(Table5[[#This Row],[Aug]]=0, "Missing",Table5[[#This Row],[Aug]])</f>
        <v>20.618422442373745</v>
      </c>
      <c r="BC63" s="123"/>
      <c r="BD63" s="123"/>
      <c r="BE63" s="123"/>
      <c r="BF63" s="124"/>
      <c r="BG63" s="124">
        <f>AVERAGE(Table59[[#This Row],[Jan]:[Aug]])</f>
        <v>24.634133639755358</v>
      </c>
      <c r="BI63" s="144">
        <v>15.61506</v>
      </c>
    </row>
    <row r="64" spans="3:61" hidden="1">
      <c r="C64" t="s">
        <v>193</v>
      </c>
      <c r="D64" t="s">
        <v>188</v>
      </c>
      <c r="E64" t="str">
        <f>Table82[[#This Row],[Site ID]]&amp;"-"&amp;Table82[[#This Row],[Site Name]]</f>
        <v>SSQ-Sparrow Square</v>
      </c>
      <c r="F64">
        <v>2139299</v>
      </c>
      <c r="G64" t="s">
        <v>17</v>
      </c>
      <c r="H64" s="116">
        <v>44930</v>
      </c>
      <c r="I64" s="116">
        <v>44958</v>
      </c>
      <c r="J64">
        <v>670.56666666653473</v>
      </c>
      <c r="K64">
        <v>30.67510811751859</v>
      </c>
      <c r="L64">
        <v>16.009972921460644</v>
      </c>
      <c r="M64">
        <v>1.4950000000000001</v>
      </c>
      <c r="P64" s="258" t="s">
        <v>524</v>
      </c>
      <c r="Q64" s="256">
        <v>30.454434265901259</v>
      </c>
      <c r="R64" s="114">
        <v>28.379282186209426</v>
      </c>
      <c r="S64" s="114">
        <v>22.547225091368652</v>
      </c>
      <c r="T64" s="114">
        <v>20.545390907739662</v>
      </c>
      <c r="U64" s="114">
        <v>15.521219597116044</v>
      </c>
      <c r="V64" s="114">
        <v>18.468932131179173</v>
      </c>
      <c r="W64" s="114">
        <v>21.352996230531328</v>
      </c>
      <c r="X64" s="114">
        <v>20.190637918041347</v>
      </c>
      <c r="Y64" s="114">
        <v>24.158248157062971</v>
      </c>
      <c r="Z64" s="114">
        <v>24.856288690476191</v>
      </c>
      <c r="AA64" s="114">
        <v>20.955952366774373</v>
      </c>
      <c r="AB64" s="253">
        <v>22.493691594763675</v>
      </c>
      <c r="AE64" s="119" t="s">
        <v>524</v>
      </c>
      <c r="AF64" s="123">
        <v>30.454434265901259</v>
      </c>
      <c r="AG64" s="123">
        <v>28.379282186209426</v>
      </c>
      <c r="AH64" s="123">
        <v>22.547225091368652</v>
      </c>
      <c r="AI64" s="123">
        <v>20.545390907739662</v>
      </c>
      <c r="AJ64" s="123">
        <v>15.521219597116044</v>
      </c>
      <c r="AK64" s="123">
        <v>18.468932131179173</v>
      </c>
      <c r="AL64" s="114">
        <v>21.352996230531328</v>
      </c>
      <c r="AM64" s="114">
        <v>20.190637918041347</v>
      </c>
      <c r="AN64" s="123"/>
      <c r="AO64" s="123"/>
      <c r="AP64" s="123"/>
      <c r="AQ64" s="123"/>
      <c r="AR64" s="124">
        <f>AVERAGE(Table5[[#This Row],[Jan]:[Dec]])</f>
        <v>22.18251479101086</v>
      </c>
      <c r="AT64" s="119" t="s">
        <v>524</v>
      </c>
      <c r="AU64" s="123">
        <f>IF(Table5[[#This Row],[Jan]]=0, "Missing",Table5[[#This Row],[Jan]])</f>
        <v>30.454434265901259</v>
      </c>
      <c r="AV64" s="123">
        <f>IF(Table5[[#This Row],[Feb]]=0, "Missing",Table5[[#This Row],[Feb]])</f>
        <v>28.379282186209426</v>
      </c>
      <c r="AW64" s="123">
        <f>IF(Table5[[#This Row],[Mar]]=0, "Missing",Table5[[#This Row],[Mar]])</f>
        <v>22.547225091368652</v>
      </c>
      <c r="AX64" s="123">
        <f>IF(Table5[[#This Row],[Apr]]=0, "Missing",Table5[[#This Row],[Apr]])</f>
        <v>20.545390907739662</v>
      </c>
      <c r="AY64" s="123">
        <f>IF(Table5[[#This Row],[May]]=0, "Missing",Table5[[#This Row],[May]])</f>
        <v>15.521219597116044</v>
      </c>
      <c r="AZ64" s="123">
        <f>IF(Table5[[#This Row],[Jun]]=0, "Missing",Table5[[#This Row],[Jun]])</f>
        <v>18.468932131179173</v>
      </c>
      <c r="BA64" s="123">
        <f>IF(Table5[[#This Row],[Jul]]=0, "Missing",Table5[[#This Row],[Jul]])</f>
        <v>21.352996230531328</v>
      </c>
      <c r="BB64" s="123">
        <f>IF(Table5[[#This Row],[Aug]]=0, "Missing",Table5[[#This Row],[Aug]])</f>
        <v>20.190637918041347</v>
      </c>
      <c r="BC64" s="123"/>
      <c r="BD64" s="123"/>
      <c r="BE64" s="123"/>
      <c r="BF64" s="124"/>
      <c r="BG64" s="124">
        <f>AVERAGE(Table59[[#This Row],[Jan]:[Aug]])</f>
        <v>22.18251479101086</v>
      </c>
      <c r="BH64" s="133"/>
      <c r="BI64" s="144">
        <v>16.966280000000001</v>
      </c>
    </row>
    <row r="65" spans="3:61" hidden="1">
      <c r="C65" t="s">
        <v>195</v>
      </c>
      <c r="D65" t="s">
        <v>76</v>
      </c>
      <c r="E65" t="str">
        <f>Table82[[#This Row],[Site ID]]&amp;"-"&amp;Table82[[#This Row],[Site Name]]</f>
        <v>DD (A)-Dove Dale</v>
      </c>
      <c r="F65">
        <v>2139300</v>
      </c>
      <c r="G65" t="s">
        <v>17</v>
      </c>
      <c r="H65" s="116">
        <v>44930</v>
      </c>
      <c r="I65" s="116">
        <v>44958</v>
      </c>
      <c r="J65">
        <v>670.58333333325572</v>
      </c>
      <c r="K65">
        <v>28.314780663604616</v>
      </c>
      <c r="L65">
        <v>14.778069239877148</v>
      </c>
      <c r="M65">
        <v>1.38</v>
      </c>
      <c r="P65" s="258" t="s">
        <v>525</v>
      </c>
      <c r="Q65" s="256">
        <v>39.211764969055935</v>
      </c>
      <c r="R65" s="114">
        <v>36.017468429648858</v>
      </c>
      <c r="S65" s="114">
        <v>30.265968171874693</v>
      </c>
      <c r="T65" s="114">
        <v>27.507766455933957</v>
      </c>
      <c r="U65" s="114">
        <v>25.345255845219452</v>
      </c>
      <c r="V65" s="114">
        <v>26.354486153117382</v>
      </c>
      <c r="W65" s="114">
        <v>26.688555525184192</v>
      </c>
      <c r="X65" s="114">
        <v>24.622432534401735</v>
      </c>
      <c r="Y65" s="114">
        <v>33.796781774105966</v>
      </c>
      <c r="Z65" s="114">
        <v>32.902846726190475</v>
      </c>
      <c r="AA65" s="114">
        <v>35.701854616737137</v>
      </c>
      <c r="AB65" s="253">
        <v>30.765016472860893</v>
      </c>
      <c r="AE65" s="119" t="s">
        <v>525</v>
      </c>
      <c r="AF65" s="123">
        <v>39.211764969055935</v>
      </c>
      <c r="AG65" s="123">
        <v>36.017468429648858</v>
      </c>
      <c r="AH65" s="123">
        <v>30.265968171874693</v>
      </c>
      <c r="AI65" s="123">
        <v>27.507766455933957</v>
      </c>
      <c r="AJ65" s="123">
        <v>25.345255845219452</v>
      </c>
      <c r="AK65" s="123">
        <v>26.354486153117382</v>
      </c>
      <c r="AL65" s="114">
        <v>26.688555525184192</v>
      </c>
      <c r="AM65" s="114">
        <v>24.622432534401735</v>
      </c>
      <c r="AN65" s="123"/>
      <c r="AO65" s="123"/>
      <c r="AP65" s="123"/>
      <c r="AQ65" s="123"/>
      <c r="AR65" s="124">
        <f>AVERAGE(Table5[[#This Row],[Jan]:[Dec]])</f>
        <v>29.501712260554523</v>
      </c>
      <c r="AT65" s="119" t="s">
        <v>525</v>
      </c>
      <c r="AU65" s="123">
        <f>IF(Table5[[#This Row],[Jan]]=0, "Missing",Table5[[#This Row],[Jan]])</f>
        <v>39.211764969055935</v>
      </c>
      <c r="AV65" s="123">
        <f>IF(Table5[[#This Row],[Feb]]=0, "Missing",Table5[[#This Row],[Feb]])</f>
        <v>36.017468429648858</v>
      </c>
      <c r="AW65" s="123">
        <f>IF(Table5[[#This Row],[Mar]]=0, "Missing",Table5[[#This Row],[Mar]])</f>
        <v>30.265968171874693</v>
      </c>
      <c r="AX65" s="123">
        <f>IF(Table5[[#This Row],[Apr]]=0, "Missing",Table5[[#This Row],[Apr]])</f>
        <v>27.507766455933957</v>
      </c>
      <c r="AY65" s="123">
        <f>IF(Table5[[#This Row],[May]]=0, "Missing",Table5[[#This Row],[May]])</f>
        <v>25.345255845219452</v>
      </c>
      <c r="AZ65" s="123">
        <f>IF(Table5[[#This Row],[Jun]]=0, "Missing",Table5[[#This Row],[Jun]])</f>
        <v>26.354486153117382</v>
      </c>
      <c r="BA65" s="123">
        <f>IF(Table5[[#This Row],[Jul]]=0, "Missing",Table5[[#This Row],[Jul]])</f>
        <v>26.688555525184192</v>
      </c>
      <c r="BB65" s="123">
        <f>IF(Table5[[#This Row],[Aug]]=0, "Missing",Table5[[#This Row],[Aug]])</f>
        <v>24.622432534401735</v>
      </c>
      <c r="BC65" s="123"/>
      <c r="BD65" s="123"/>
      <c r="BE65" s="123"/>
      <c r="BF65" s="124"/>
      <c r="BG65" s="124">
        <f>AVERAGE(Table59[[#This Row],[Jan]:[Aug]])</f>
        <v>29.501712260554523</v>
      </c>
      <c r="BH65" s="133">
        <v>17.726389999999999</v>
      </c>
      <c r="BI65" s="144">
        <v>17.726389999999999</v>
      </c>
    </row>
    <row r="66" spans="3:61" hidden="1">
      <c r="C66" t="s">
        <v>197</v>
      </c>
      <c r="D66" t="s">
        <v>146</v>
      </c>
      <c r="E66" t="str">
        <f>Table82[[#This Row],[Site ID]]&amp;"-"&amp;Table82[[#This Row],[Site Name]]</f>
        <v>PA-Passfield Avenue</v>
      </c>
      <c r="F66">
        <v>2139301</v>
      </c>
      <c r="G66" t="s">
        <v>17</v>
      </c>
      <c r="H66" s="116">
        <v>44930</v>
      </c>
      <c r="I66" s="116">
        <v>44958</v>
      </c>
      <c r="J66">
        <v>670.61666666669771</v>
      </c>
      <c r="K66">
        <v>27.574763526106537</v>
      </c>
      <c r="L66">
        <v>14.391839001099445</v>
      </c>
      <c r="M66">
        <v>1.3440000000000001</v>
      </c>
      <c r="P66" s="259" t="s">
        <v>526</v>
      </c>
      <c r="Q66" s="151">
        <v>22.229537752675771</v>
      </c>
      <c r="R66" s="147">
        <v>20.68000347576066</v>
      </c>
      <c r="S66" s="147">
        <v>14.096944185213903</v>
      </c>
      <c r="T66" s="147">
        <v>14.469872570408651</v>
      </c>
      <c r="U66" s="147">
        <v>11.47467140761383</v>
      </c>
      <c r="V66" s="147">
        <v>11.746219333359051</v>
      </c>
      <c r="W66" s="147">
        <v>8.9474449404761902</v>
      </c>
      <c r="X66" s="147">
        <v>9.4494352199016003</v>
      </c>
      <c r="Y66" s="147">
        <v>12.907065392727882</v>
      </c>
      <c r="Z66" s="147">
        <v>15.089855654761905</v>
      </c>
      <c r="AA66" s="147">
        <v>18.580917372924521</v>
      </c>
      <c r="AB66" s="148">
        <v>14.515633391438543</v>
      </c>
      <c r="AE66" s="119" t="s">
        <v>526</v>
      </c>
      <c r="AF66" s="123">
        <v>22.229537752675771</v>
      </c>
      <c r="AG66" s="123">
        <v>20.68000347576066</v>
      </c>
      <c r="AH66" s="123">
        <v>14.096944185213903</v>
      </c>
      <c r="AI66" s="123">
        <v>14.469872570408651</v>
      </c>
      <c r="AJ66" s="123">
        <v>11.47467140761383</v>
      </c>
      <c r="AK66" s="123">
        <v>11.746219333359051</v>
      </c>
      <c r="AL66" s="114">
        <v>8.9474449404761902</v>
      </c>
      <c r="AM66" s="114">
        <v>9.4494352199016003</v>
      </c>
      <c r="AN66" s="123"/>
      <c r="AO66" s="123"/>
      <c r="AP66" s="123"/>
      <c r="AQ66" s="123"/>
      <c r="AR66" s="124">
        <f>AVERAGE(Table5[[#This Row],[Jan]:[Dec]])</f>
        <v>14.136766110676207</v>
      </c>
      <c r="AT66" s="119" t="s">
        <v>526</v>
      </c>
      <c r="AU66" s="123">
        <f>IF(Table5[[#This Row],[Jan]]=0, "Missing",Table5[[#This Row],[Jan]])</f>
        <v>22.229537752675771</v>
      </c>
      <c r="AV66" s="123">
        <f>IF(Table5[[#This Row],[Feb]]=0, "Missing",Table5[[#This Row],[Feb]])</f>
        <v>20.68000347576066</v>
      </c>
      <c r="AW66" s="123">
        <f>IF(Table5[[#This Row],[Mar]]=0, "Missing",Table5[[#This Row],[Mar]])</f>
        <v>14.096944185213903</v>
      </c>
      <c r="AX66" s="123">
        <f>IF(Table5[[#This Row],[Apr]]=0, "Missing",Table5[[#This Row],[Apr]])</f>
        <v>14.469872570408651</v>
      </c>
      <c r="AY66" s="123">
        <f>IF(Table5[[#This Row],[May]]=0, "Missing",Table5[[#This Row],[May]])</f>
        <v>11.47467140761383</v>
      </c>
      <c r="AZ66" s="123">
        <f>IF(Table5[[#This Row],[Jun]]=0, "Missing",Table5[[#This Row],[Jun]])</f>
        <v>11.746219333359051</v>
      </c>
      <c r="BA66" s="123">
        <f>IF(Table5[[#This Row],[Jul]]=0, "Missing",Table5[[#This Row],[Jul]])</f>
        <v>8.9474449404761902</v>
      </c>
      <c r="BB66" s="123">
        <f>IF(Table5[[#This Row],[Aug]]=0, "Missing",Table5[[#This Row],[Aug]])</f>
        <v>9.4494352199016003</v>
      </c>
      <c r="BC66" s="123"/>
      <c r="BD66" s="123"/>
      <c r="BE66" s="123"/>
      <c r="BF66" s="124"/>
      <c r="BG66" s="124">
        <f>AVERAGE(Table59[[#This Row],[Jan]:[Aug]])</f>
        <v>14.136766110676207</v>
      </c>
      <c r="BH66" s="133"/>
      <c r="BI66" s="144">
        <v>11.93568</v>
      </c>
    </row>
    <row r="67" spans="3:61" ht="15" hidden="1" thickBot="1">
      <c r="C67" t="s">
        <v>12</v>
      </c>
      <c r="D67" t="s">
        <v>13</v>
      </c>
      <c r="E67" t="str">
        <f>Table82[[#This Row],[Site ID]]&amp;"-"&amp;Table82[[#This Row],[Site Name]]</f>
        <v>HSB-High Street Botley</v>
      </c>
      <c r="F67">
        <v>2158849</v>
      </c>
      <c r="G67" t="s">
        <v>18</v>
      </c>
      <c r="H67" s="116">
        <v>44958</v>
      </c>
      <c r="I67" s="116">
        <v>44986</v>
      </c>
      <c r="J67">
        <v>671.41666666668607</v>
      </c>
      <c r="K67">
        <v>35.59545686980163</v>
      </c>
      <c r="L67">
        <v>18.578004629332792</v>
      </c>
      <c r="M67">
        <v>1.7370000000000001</v>
      </c>
      <c r="P67" s="259" t="s">
        <v>527</v>
      </c>
      <c r="Q67" s="256">
        <v>31.530614283586502</v>
      </c>
      <c r="R67" s="114">
        <v>30.456537326754415</v>
      </c>
      <c r="S67" s="114">
        <v>25.973077978637647</v>
      </c>
      <c r="T67" s="114">
        <v>23.816604952044752</v>
      </c>
      <c r="U67" s="114">
        <v>24.009360865778632</v>
      </c>
      <c r="V67" s="114">
        <v>24.648104707070186</v>
      </c>
      <c r="W67" s="114"/>
      <c r="X67" s="114">
        <v>20.729858864164871</v>
      </c>
      <c r="Y67" s="114"/>
      <c r="Z67" s="114">
        <v>0.57329166666666664</v>
      </c>
      <c r="AA67" s="114">
        <v>30.75823931080928</v>
      </c>
      <c r="AB67" s="253">
        <v>23.610632217279218</v>
      </c>
      <c r="AE67" s="118" t="s">
        <v>527</v>
      </c>
      <c r="AF67" s="125">
        <v>31.530614283586502</v>
      </c>
      <c r="AG67" s="125">
        <v>30.456537326754415</v>
      </c>
      <c r="AH67" s="125">
        <v>25.973077978637647</v>
      </c>
      <c r="AI67" s="125">
        <v>23.816604952044752</v>
      </c>
      <c r="AJ67" s="125">
        <v>24.009360865778632</v>
      </c>
      <c r="AK67" s="123">
        <v>24.648104707070186</v>
      </c>
      <c r="AL67" s="114"/>
      <c r="AM67" s="114">
        <v>20.729858864164871</v>
      </c>
      <c r="AN67" s="125"/>
      <c r="AO67" s="125"/>
      <c r="AP67" s="125"/>
      <c r="AQ67" s="125"/>
      <c r="AR67" s="126">
        <f>AVERAGE(Table5[[#This Row],[Jan]:[Dec]])</f>
        <v>25.88059413971957</v>
      </c>
      <c r="AT67" s="118" t="s">
        <v>527</v>
      </c>
      <c r="AU67" s="123">
        <f>IF(Table5[[#This Row],[Jan]]=0, "Missing",Table5[[#This Row],[Jan]])</f>
        <v>31.530614283586502</v>
      </c>
      <c r="AV67" s="123">
        <f>IF(Table5[[#This Row],[Feb]]=0, "Missing",Table5[[#This Row],[Feb]])</f>
        <v>30.456537326754415</v>
      </c>
      <c r="AW67" s="123">
        <f>IF(Table5[[#This Row],[Mar]]=0, "Missing",Table5[[#This Row],[Mar]])</f>
        <v>25.973077978637647</v>
      </c>
      <c r="AX67" s="123">
        <f>IF(Table5[[#This Row],[Apr]]=0, "Missing",Table5[[#This Row],[Apr]])</f>
        <v>23.816604952044752</v>
      </c>
      <c r="AY67" s="123">
        <f>IF(Table5[[#This Row],[May]]=0, "Missing",Table5[[#This Row],[May]])</f>
        <v>24.009360865778632</v>
      </c>
      <c r="AZ67" s="123">
        <f>IF(Table5[[#This Row],[Jun]]=0, "Missing",Table5[[#This Row],[Jun]])</f>
        <v>24.648104707070186</v>
      </c>
      <c r="BA67" s="123" t="str">
        <f>IF(Table5[[#This Row],[Jul]]=0, "Missing",Table5[[#This Row],[Jul]])</f>
        <v>Missing</v>
      </c>
      <c r="BB67" s="123">
        <f>IF(Table5[[#This Row],[Aug]]=0, "Missing",Table5[[#This Row],[Aug]])</f>
        <v>20.729858864164871</v>
      </c>
      <c r="BC67" s="123"/>
      <c r="BD67" s="123"/>
      <c r="BE67" s="123"/>
      <c r="BF67" s="126"/>
      <c r="BG67" s="124">
        <f>AVERAGE(Table59[[#This Row],[Jan]:[Aug]])</f>
        <v>25.88059413971957</v>
      </c>
      <c r="BH67" s="134"/>
      <c r="BI67" s="144">
        <v>11.722530000000001</v>
      </c>
    </row>
    <row r="68" spans="3:61" hidden="1">
      <c r="C68" t="s">
        <v>23</v>
      </c>
      <c r="D68" t="s">
        <v>24</v>
      </c>
      <c r="E68" t="str">
        <f>Table82[[#This Row],[Site ID]]&amp;"-"&amp;Table82[[#This Row],[Site Name]]</f>
        <v>HSB2A-High Street Botley 2 (A)</v>
      </c>
      <c r="F68">
        <v>2158850</v>
      </c>
      <c r="G68" t="s">
        <v>18</v>
      </c>
      <c r="H68" s="116">
        <v>44958</v>
      </c>
      <c r="I68" s="116">
        <v>44986</v>
      </c>
      <c r="J68">
        <v>671.49999999994179</v>
      </c>
      <c r="K68">
        <v>35.222220402087942</v>
      </c>
      <c r="L68">
        <v>18.383204802759888</v>
      </c>
      <c r="M68">
        <v>1.7190000000000001</v>
      </c>
      <c r="P68" s="155" t="s">
        <v>22</v>
      </c>
      <c r="Q68" s="151">
        <v>30.847098169436126</v>
      </c>
      <c r="R68" s="147">
        <v>31.129154131215465</v>
      </c>
      <c r="S68" s="147">
        <v>25.302561382957386</v>
      </c>
      <c r="T68" s="147">
        <v>24.814765928003542</v>
      </c>
      <c r="U68" s="147">
        <v>21.438895318814748</v>
      </c>
      <c r="V68" s="147">
        <v>23.127752282093745</v>
      </c>
      <c r="W68" s="147">
        <v>20.64733068220513</v>
      </c>
      <c r="X68" s="147">
        <v>22.347484650821936</v>
      </c>
      <c r="Y68" s="147">
        <v>28.706391493120321</v>
      </c>
      <c r="Z68" s="147">
        <v>28.728125513136288</v>
      </c>
      <c r="AA68" s="147">
        <v>26.643785124136834</v>
      </c>
      <c r="AB68" s="148">
        <v>25.826314495259389</v>
      </c>
      <c r="AC68" s="114"/>
      <c r="AD68" s="114"/>
    </row>
    <row r="69" spans="3:61" hidden="1">
      <c r="C69" t="s">
        <v>27</v>
      </c>
      <c r="D69" t="s">
        <v>28</v>
      </c>
      <c r="E69" t="str">
        <f>Table82[[#This Row],[Site ID]]&amp;"-"&amp;Table82[[#This Row],[Site Name]]</f>
        <v>KCA-Kings Copse Avenue</v>
      </c>
      <c r="F69">
        <v>2158851</v>
      </c>
      <c r="G69" t="s">
        <v>18</v>
      </c>
      <c r="H69" s="116">
        <v>44958</v>
      </c>
      <c r="I69" s="116">
        <v>44986</v>
      </c>
      <c r="J69">
        <v>671.51666666666279</v>
      </c>
      <c r="K69">
        <v>33.541212181380651</v>
      </c>
      <c r="L69">
        <v>17.505851869196583</v>
      </c>
      <c r="M69">
        <v>1.637</v>
      </c>
    </row>
    <row r="70" spans="3:61" hidden="1">
      <c r="C70" t="s">
        <v>31</v>
      </c>
      <c r="D70" t="s">
        <v>32</v>
      </c>
      <c r="E70" t="str">
        <f>Table82[[#This Row],[Site ID]]&amp;"-"&amp;Table82[[#This Row],[Site Name]]</f>
        <v>GR-Grange Road</v>
      </c>
      <c r="F70">
        <v>2158852</v>
      </c>
      <c r="G70" t="s">
        <v>18</v>
      </c>
      <c r="H70" s="116">
        <v>44958</v>
      </c>
      <c r="I70" s="116">
        <v>44986</v>
      </c>
      <c r="J70">
        <v>671.49999999994179</v>
      </c>
      <c r="K70">
        <v>33.562534623979083</v>
      </c>
      <c r="L70">
        <v>17.516980492682194</v>
      </c>
      <c r="M70">
        <v>1.6379999999999999</v>
      </c>
    </row>
    <row r="71" spans="3:61" hidden="1">
      <c r="C71" t="s">
        <v>35</v>
      </c>
      <c r="D71" t="s">
        <v>36</v>
      </c>
      <c r="E71" t="str">
        <f>Table82[[#This Row],[Site ID]]&amp;"-"&amp;Table82[[#This Row],[Site Name]]</f>
        <v>PAV-Pavilion Road</v>
      </c>
      <c r="F71">
        <v>2158853</v>
      </c>
      <c r="G71" t="s">
        <v>18</v>
      </c>
      <c r="H71" s="116">
        <v>44958</v>
      </c>
      <c r="I71" s="116">
        <v>44986</v>
      </c>
      <c r="J71">
        <v>671.54999999993015</v>
      </c>
      <c r="K71">
        <v>20.119630705087342</v>
      </c>
      <c r="L71">
        <v>10.500851098688592</v>
      </c>
      <c r="M71">
        <v>0.98199999999999998</v>
      </c>
    </row>
    <row r="72" spans="3:61" hidden="1">
      <c r="C72" t="s">
        <v>39</v>
      </c>
      <c r="D72" t="s">
        <v>40</v>
      </c>
      <c r="E72" t="str">
        <f>Table82[[#This Row],[Site ID]]&amp;"-"&amp;Table82[[#This Row],[Site Name]]</f>
        <v>WSRB-Winchester Street Railway Bridge</v>
      </c>
      <c r="F72">
        <v>2158854</v>
      </c>
      <c r="G72" t="s">
        <v>18</v>
      </c>
      <c r="H72" s="116">
        <v>44958</v>
      </c>
      <c r="I72" s="116">
        <v>44986</v>
      </c>
      <c r="J72">
        <v>671.31666666653473</v>
      </c>
      <c r="K72">
        <v>20.68000347576066</v>
      </c>
      <c r="L72">
        <v>10.793321229520178</v>
      </c>
      <c r="M72">
        <v>1.0089999999999999</v>
      </c>
    </row>
    <row r="73" spans="3:61" hidden="1">
      <c r="C73" t="s">
        <v>43</v>
      </c>
      <c r="D73" t="s">
        <v>44</v>
      </c>
      <c r="E73" t="str">
        <f>Table82[[#This Row],[Site ID]]&amp;"-"&amp;Table82[[#This Row],[Site Name]]</f>
        <v>UNC-Upper Northam Close</v>
      </c>
      <c r="F73">
        <v>2158855</v>
      </c>
      <c r="G73" t="s">
        <v>18</v>
      </c>
      <c r="H73" s="116">
        <v>44958</v>
      </c>
      <c r="I73" s="116">
        <v>44986</v>
      </c>
      <c r="J73">
        <v>671.4833333332208</v>
      </c>
      <c r="K73">
        <v>28.379282186209426</v>
      </c>
      <c r="L73">
        <v>14.811733917645839</v>
      </c>
      <c r="M73">
        <v>1.385</v>
      </c>
    </row>
    <row r="74" spans="3:61" hidden="1">
      <c r="C74" t="s">
        <v>47</v>
      </c>
      <c r="D74" t="s">
        <v>34</v>
      </c>
      <c r="E74" t="str">
        <f>Table82[[#This Row],[Site ID]]&amp;"-"&amp;Table82[[#This Row],[Site Name]]</f>
        <v>BDG-Bridge Road</v>
      </c>
      <c r="F74">
        <v>2158856</v>
      </c>
      <c r="G74" t="s">
        <v>18</v>
      </c>
      <c r="H74" s="116">
        <v>44958</v>
      </c>
      <c r="I74" s="116">
        <v>44986</v>
      </c>
      <c r="J74">
        <v>671.38333333324408</v>
      </c>
      <c r="K74">
        <v>31.723951046351313</v>
      </c>
      <c r="L74">
        <v>16.557385723565403</v>
      </c>
      <c r="M74">
        <v>1.548</v>
      </c>
    </row>
    <row r="75" spans="3:61" hidden="1">
      <c r="C75" t="s">
        <v>50</v>
      </c>
      <c r="D75" t="s">
        <v>38</v>
      </c>
      <c r="E75" t="str">
        <f>Table82[[#This Row],[Site ID]]&amp;"-"&amp;Table82[[#This Row],[Site Name]]</f>
        <v>BDG2-Bridge Road 2</v>
      </c>
      <c r="F75">
        <v>2158857</v>
      </c>
      <c r="G75" t="s">
        <v>18</v>
      </c>
      <c r="H75" s="116">
        <v>44958</v>
      </c>
      <c r="I75" s="116">
        <v>44986</v>
      </c>
      <c r="J75">
        <v>671.44999999995343</v>
      </c>
      <c r="K75">
        <v>44.097651351555669</v>
      </c>
      <c r="L75">
        <v>23.015475653212771</v>
      </c>
      <c r="M75">
        <v>2.1520000000000001</v>
      </c>
    </row>
    <row r="76" spans="3:61" hidden="1">
      <c r="C76" t="s">
        <v>53</v>
      </c>
      <c r="D76" t="s">
        <v>54</v>
      </c>
      <c r="E76" t="str">
        <f>Table82[[#This Row],[Site ID]]&amp;"-"&amp;Table82[[#This Row],[Site Name]]</f>
        <v>OH2-Oakhill 2 (Bridge)</v>
      </c>
      <c r="F76">
        <v>2158858</v>
      </c>
      <c r="G76" t="s">
        <v>18</v>
      </c>
      <c r="H76" s="116">
        <v>44958</v>
      </c>
      <c r="I76" s="116">
        <v>44986</v>
      </c>
      <c r="J76">
        <v>671.41666666668607</v>
      </c>
      <c r="K76">
        <v>51.620584833062928</v>
      </c>
      <c r="L76">
        <v>26.941850121640361</v>
      </c>
      <c r="M76">
        <v>2.5190000000000001</v>
      </c>
    </row>
    <row r="77" spans="3:61" hidden="1">
      <c r="C77" t="s">
        <v>57</v>
      </c>
      <c r="D77" t="s">
        <v>58</v>
      </c>
      <c r="E77" t="str">
        <f>Table82[[#This Row],[Site ID]]&amp;"-"&amp;Table82[[#This Row],[Site Name]]</f>
        <v>OH-Oakhill (Prov)</v>
      </c>
      <c r="F77">
        <v>2158859</v>
      </c>
      <c r="G77" t="s">
        <v>18</v>
      </c>
      <c r="H77" s="116">
        <v>44958</v>
      </c>
      <c r="I77" s="116">
        <v>44986</v>
      </c>
      <c r="J77">
        <v>671.41666666668607</v>
      </c>
      <c r="K77">
        <v>40.862027057216146</v>
      </c>
      <c r="L77">
        <v>21.32673645992492</v>
      </c>
      <c r="M77">
        <v>1.994</v>
      </c>
    </row>
    <row r="78" spans="3:61" hidden="1">
      <c r="C78" t="s">
        <v>61</v>
      </c>
      <c r="D78" t="s">
        <v>62</v>
      </c>
      <c r="E78" t="str">
        <f>Table82[[#This Row],[Site ID]]&amp;"-"&amp;Table82[[#This Row],[Site Name]]</f>
        <v>PH2-Providence Hill 2</v>
      </c>
      <c r="F78">
        <v>2158860</v>
      </c>
      <c r="G78" t="s">
        <v>18</v>
      </c>
      <c r="H78" s="116">
        <v>44958</v>
      </c>
      <c r="I78" s="116">
        <v>44986</v>
      </c>
      <c r="J78">
        <v>671.50000000011642</v>
      </c>
      <c r="K78">
        <v>45.200825018607205</v>
      </c>
      <c r="L78">
        <v>23.591244790504806</v>
      </c>
      <c r="M78">
        <v>2.206</v>
      </c>
    </row>
    <row r="79" spans="3:61" hidden="1">
      <c r="C79" t="s">
        <v>65</v>
      </c>
      <c r="D79" t="s">
        <v>66</v>
      </c>
      <c r="E79" t="str">
        <f>Table82[[#This Row],[Site ID]]&amp;"-"&amp;Table82[[#This Row],[Site Name]]</f>
        <v>PH1-Providence Hill 1</v>
      </c>
      <c r="F79">
        <v>2158861</v>
      </c>
      <c r="G79" t="s">
        <v>18</v>
      </c>
      <c r="H79" s="116">
        <v>44958</v>
      </c>
      <c r="I79" s="116">
        <v>44986</v>
      </c>
      <c r="J79">
        <v>671.59999999991851</v>
      </c>
      <c r="K79">
        <v>34.315552412154254</v>
      </c>
      <c r="L79">
        <v>17.909996039746481</v>
      </c>
      <c r="M79">
        <v>1.675</v>
      </c>
    </row>
    <row r="80" spans="3:61" hidden="1">
      <c r="C80" t="s">
        <v>69</v>
      </c>
      <c r="D80" t="s">
        <v>70</v>
      </c>
      <c r="E80" t="str">
        <f>Table82[[#This Row],[Site ID]]&amp;"-"&amp;Table82[[#This Row],[Site Name]]</f>
        <v>PH3-Providence Hill 3</v>
      </c>
      <c r="F80">
        <v>2158862</v>
      </c>
      <c r="G80" t="s">
        <v>18</v>
      </c>
      <c r="H80" s="116">
        <v>44958</v>
      </c>
      <c r="I80" s="116">
        <v>44986</v>
      </c>
      <c r="J80">
        <v>671.58333333337214</v>
      </c>
      <c r="K80">
        <v>31.5710916987201</v>
      </c>
      <c r="L80">
        <v>16.477605270730741</v>
      </c>
      <c r="M80">
        <v>1.5409999999999999</v>
      </c>
    </row>
    <row r="81" spans="3:59" hidden="1">
      <c r="C81" t="s">
        <v>73</v>
      </c>
      <c r="D81" t="s">
        <v>74</v>
      </c>
      <c r="E81" t="str">
        <f>Table82[[#This Row],[Site ID]]&amp;"-"&amp;Table82[[#This Row],[Site Name]]</f>
        <v>HL2-Hamble Lane 2 (Tesco)</v>
      </c>
      <c r="F81">
        <v>2158863</v>
      </c>
      <c r="G81" t="s">
        <v>18</v>
      </c>
      <c r="H81" s="116">
        <v>44958</v>
      </c>
      <c r="I81" s="116">
        <v>44986</v>
      </c>
      <c r="J81">
        <v>671.38333333324408</v>
      </c>
      <c r="K81">
        <v>44.081536628360247</v>
      </c>
      <c r="L81">
        <v>23.007065046117042</v>
      </c>
      <c r="M81">
        <v>2.1509999999999998</v>
      </c>
    </row>
    <row r="82" spans="3:59" ht="42" hidden="1" customHeight="1">
      <c r="C82" t="s">
        <v>77</v>
      </c>
      <c r="D82" t="s">
        <v>78</v>
      </c>
      <c r="E82" t="str">
        <f>Table82[[#This Row],[Site ID]]&amp;"-"&amp;Table82[[#This Row],[Site Name]]</f>
        <v>HL-Hamble Lane (Woodlands)</v>
      </c>
      <c r="F82">
        <v>2158864</v>
      </c>
      <c r="G82" t="s">
        <v>18</v>
      </c>
      <c r="H82" s="116">
        <v>44958</v>
      </c>
      <c r="I82" s="116">
        <v>44986</v>
      </c>
      <c r="J82">
        <v>671.39999999996508</v>
      </c>
      <c r="K82">
        <v>35.391410485554417</v>
      </c>
      <c r="L82">
        <v>18.471508604151577</v>
      </c>
      <c r="M82">
        <v>1.7270000000000001</v>
      </c>
      <c r="AZ82" s="143"/>
      <c r="BA82" s="146"/>
      <c r="BB82" s="146"/>
      <c r="BG82" s="146"/>
    </row>
    <row r="83" spans="3:59" ht="41.5" hidden="1" customHeight="1">
      <c r="C83" t="s">
        <v>81</v>
      </c>
      <c r="D83" t="s">
        <v>82</v>
      </c>
      <c r="E83" t="str">
        <f>Table82[[#This Row],[Site ID]]&amp;"-"&amp;Table82[[#This Row],[Site Name]]</f>
        <v>HCF-Hamble Corner Fruit Farm</v>
      </c>
      <c r="F83">
        <v>2158865</v>
      </c>
      <c r="G83" t="s">
        <v>18</v>
      </c>
      <c r="H83" s="116">
        <v>44958</v>
      </c>
      <c r="I83" s="116">
        <v>44986</v>
      </c>
      <c r="J83">
        <v>671.51666666666279</v>
      </c>
      <c r="K83">
        <v>32.291356382318817</v>
      </c>
      <c r="L83">
        <v>16.853526295573495</v>
      </c>
      <c r="M83">
        <v>1.5760000000000001</v>
      </c>
      <c r="AZ83" s="143"/>
      <c r="BA83" s="146"/>
      <c r="BB83" s="146"/>
      <c r="BG83" s="146"/>
    </row>
    <row r="84" spans="3:59" ht="73" customHeight="1">
      <c r="C84" t="s">
        <v>85</v>
      </c>
      <c r="D84" t="s">
        <v>86</v>
      </c>
      <c r="E84" t="str">
        <f>Table82[[#This Row],[Site ID]]&amp;"-"&amp;Table82[[#This Row],[Site Name]]</f>
        <v>HL4-Hamble Lane 4</v>
      </c>
      <c r="F84">
        <v>2158866</v>
      </c>
      <c r="G84" t="s">
        <v>18</v>
      </c>
      <c r="H84" s="116">
        <v>44958</v>
      </c>
      <c r="I84" s="116">
        <v>44986</v>
      </c>
      <c r="J84">
        <v>671.53333333338378</v>
      </c>
      <c r="K84">
        <v>22.722224262879262</v>
      </c>
      <c r="L84">
        <v>11.859198467055982</v>
      </c>
      <c r="M84">
        <v>1.109</v>
      </c>
      <c r="AZ84" s="143"/>
      <c r="BA84" s="146"/>
      <c r="BB84" s="146"/>
      <c r="BG84" s="146"/>
    </row>
    <row r="85" spans="3:59" ht="14.5" hidden="1" customHeight="1">
      <c r="C85" t="s">
        <v>89</v>
      </c>
      <c r="D85" t="s">
        <v>90</v>
      </c>
      <c r="E85" t="str">
        <f>Table82[[#This Row],[Site ID]]&amp;"-"&amp;Table82[[#This Row],[Site Name]]</f>
        <v>HPS-Hamble Primary School</v>
      </c>
      <c r="F85">
        <v>2158867</v>
      </c>
      <c r="G85" t="s">
        <v>18</v>
      </c>
      <c r="H85" s="116">
        <v>44958</v>
      </c>
      <c r="I85" s="116">
        <v>44986</v>
      </c>
      <c r="J85">
        <v>671.51666666666279</v>
      </c>
      <c r="K85">
        <v>28.869620014395441</v>
      </c>
      <c r="L85">
        <v>15.067651364507016</v>
      </c>
      <c r="M85">
        <v>1.409</v>
      </c>
      <c r="AZ85" s="143"/>
      <c r="BA85" s="146"/>
      <c r="BB85" s="146"/>
      <c r="BG85" s="146"/>
    </row>
    <row r="86" spans="3:59" hidden="1">
      <c r="C86" t="s">
        <v>88</v>
      </c>
      <c r="D86" t="s">
        <v>93</v>
      </c>
      <c r="E86" t="str">
        <f>Table82[[#This Row],[Site ID]]&amp;"-"&amp;Table82[[#This Row],[Site Name]]</f>
        <v>HPO-Hound Parish Office</v>
      </c>
      <c r="F86">
        <v>2158868</v>
      </c>
      <c r="G86" t="s">
        <v>18</v>
      </c>
      <c r="H86" s="116">
        <v>44958</v>
      </c>
      <c r="I86" s="116">
        <v>44986</v>
      </c>
      <c r="J86">
        <v>672.01666666654637</v>
      </c>
      <c r="K86">
        <v>22.767304382335865</v>
      </c>
      <c r="L86">
        <v>11.882726713118927</v>
      </c>
      <c r="M86">
        <v>1.1120000000000001</v>
      </c>
      <c r="BA86" s="146"/>
      <c r="BB86" s="146"/>
      <c r="BG86" s="146"/>
    </row>
    <row r="87" spans="3:59" hidden="1">
      <c r="C87" t="s">
        <v>92</v>
      </c>
      <c r="D87" t="s">
        <v>97</v>
      </c>
      <c r="E87" t="str">
        <f>Table82[[#This Row],[Site ID]]&amp;"-"&amp;Table82[[#This Row],[Site Name]]</f>
        <v>SWA-Swaythling road</v>
      </c>
      <c r="F87">
        <v>2158869</v>
      </c>
      <c r="G87" t="s">
        <v>18</v>
      </c>
      <c r="H87" s="116">
        <v>44958</v>
      </c>
      <c r="I87" s="116">
        <v>44986</v>
      </c>
      <c r="J87">
        <v>672</v>
      </c>
      <c r="K87">
        <v>32.861897321428572</v>
      </c>
      <c r="L87">
        <v>17.151303403668358</v>
      </c>
      <c r="M87">
        <v>1.605</v>
      </c>
    </row>
    <row r="88" spans="3:59" hidden="1">
      <c r="C88" t="s">
        <v>96</v>
      </c>
      <c r="D88" t="s">
        <v>26</v>
      </c>
      <c r="E88" t="str">
        <f>Table82[[#This Row],[Site ID]]&amp;"-"&amp;Table82[[#This Row],[Site Name]]</f>
        <v>AL-Allington Lane</v>
      </c>
      <c r="F88">
        <v>2158870</v>
      </c>
      <c r="G88" t="s">
        <v>18</v>
      </c>
      <c r="H88" s="116">
        <v>44958</v>
      </c>
      <c r="I88" s="116">
        <v>44986</v>
      </c>
      <c r="J88">
        <v>672.16666666668607</v>
      </c>
      <c r="K88">
        <v>27.265541284402886</v>
      </c>
      <c r="L88">
        <v>14.230449522130943</v>
      </c>
      <c r="M88">
        <v>1.3320000000000001</v>
      </c>
    </row>
    <row r="89" spans="3:59" hidden="1">
      <c r="C89" t="s">
        <v>99</v>
      </c>
      <c r="D89" t="s">
        <v>102</v>
      </c>
      <c r="E89" t="str">
        <f>Table82[[#This Row],[Site ID]]&amp;"-"&amp;Table82[[#This Row],[Site Name]]</f>
        <v>JW-Jukes Walk</v>
      </c>
      <c r="F89">
        <v>2158871</v>
      </c>
      <c r="G89" t="s">
        <v>18</v>
      </c>
      <c r="H89" s="116">
        <v>44958</v>
      </c>
      <c r="I89" s="116">
        <v>44986</v>
      </c>
      <c r="J89">
        <v>672.14999999996508</v>
      </c>
      <c r="K89">
        <v>27.982672022615453</v>
      </c>
      <c r="L89">
        <v>14.6047348761041</v>
      </c>
      <c r="M89">
        <v>1.367</v>
      </c>
    </row>
    <row r="90" spans="3:59" hidden="1">
      <c r="C90" t="s">
        <v>101</v>
      </c>
      <c r="D90" t="s">
        <v>46</v>
      </c>
      <c r="E90" t="str">
        <f>Table82[[#This Row],[Site ID]]&amp;"-"&amp;Table82[[#This Row],[Site Name]]</f>
        <v>BOT-Botley Road</v>
      </c>
      <c r="F90">
        <v>2158872</v>
      </c>
      <c r="G90" t="s">
        <v>18</v>
      </c>
      <c r="H90" s="116">
        <v>44958</v>
      </c>
      <c r="I90" s="116">
        <v>44986</v>
      </c>
      <c r="J90">
        <v>672.14999999996508</v>
      </c>
      <c r="K90">
        <v>35.474740757273288</v>
      </c>
      <c r="L90">
        <v>18.51500039523658</v>
      </c>
      <c r="M90">
        <v>1.7330000000000001</v>
      </c>
    </row>
    <row r="91" spans="3:59" hidden="1">
      <c r="C91" t="s">
        <v>104</v>
      </c>
      <c r="D91" t="s">
        <v>107</v>
      </c>
      <c r="E91" t="str">
        <f>Table82[[#This Row],[Site ID]]&amp;"-"&amp;Table82[[#This Row],[Site Name]]</f>
        <v>WYV-Wyvern School</v>
      </c>
      <c r="F91">
        <v>2158873</v>
      </c>
      <c r="G91" t="s">
        <v>18</v>
      </c>
      <c r="H91" s="116">
        <v>44958</v>
      </c>
      <c r="I91" s="116">
        <v>44986</v>
      </c>
      <c r="J91">
        <v>672.21666666667443</v>
      </c>
      <c r="K91">
        <v>30.456537326754415</v>
      </c>
      <c r="L91">
        <v>15.89589630832694</v>
      </c>
      <c r="M91">
        <v>1.488</v>
      </c>
    </row>
    <row r="92" spans="3:59" hidden="1">
      <c r="C92" t="s">
        <v>106</v>
      </c>
      <c r="D92" t="s">
        <v>84</v>
      </c>
      <c r="E92" t="str">
        <f>Table82[[#This Row],[Site ID]]&amp;"-"&amp;Table82[[#This Row],[Site Name]]</f>
        <v>FORSL-Fair Oak Road/Sandy Lane</v>
      </c>
      <c r="F92">
        <v>2158874</v>
      </c>
      <c r="G92" t="s">
        <v>18</v>
      </c>
      <c r="H92" s="116">
        <v>44958</v>
      </c>
      <c r="I92" s="116">
        <v>44986</v>
      </c>
      <c r="J92">
        <v>672.28333333338378</v>
      </c>
      <c r="K92">
        <v>32.336395864836312</v>
      </c>
      <c r="L92">
        <v>16.877033332378033</v>
      </c>
      <c r="M92">
        <v>1.58</v>
      </c>
    </row>
    <row r="93" spans="3:59" hidden="1">
      <c r="C93" t="s">
        <v>109</v>
      </c>
      <c r="D93" t="s">
        <v>80</v>
      </c>
      <c r="E93" t="str">
        <f>Table82[[#This Row],[Site ID]]&amp;"-"&amp;Table82[[#This Row],[Site Name]]</f>
        <v>FOR-Fair Oak Road</v>
      </c>
      <c r="F93">
        <v>2158875</v>
      </c>
      <c r="G93" t="s">
        <v>18</v>
      </c>
      <c r="H93" s="116">
        <v>44958</v>
      </c>
      <c r="I93" s="116">
        <v>44986</v>
      </c>
      <c r="J93">
        <v>672.3833333333605</v>
      </c>
      <c r="K93">
        <v>24.494246337653625</v>
      </c>
      <c r="L93">
        <v>12.784053412136547</v>
      </c>
      <c r="M93">
        <v>1.1970000000000001</v>
      </c>
    </row>
    <row r="94" spans="3:59" hidden="1">
      <c r="C94" t="s">
        <v>111</v>
      </c>
      <c r="D94" t="s">
        <v>49</v>
      </c>
      <c r="E94" t="str">
        <f>Table82[[#This Row],[Site ID]]&amp;"-"&amp;Table82[[#This Row],[Site Name]]</f>
        <v>BR-Bishopstoke Road</v>
      </c>
      <c r="F94">
        <v>2158876</v>
      </c>
      <c r="G94" t="s">
        <v>18</v>
      </c>
      <c r="H94" s="116">
        <v>44958</v>
      </c>
      <c r="I94" s="116">
        <v>44986</v>
      </c>
      <c r="J94">
        <v>672.44999999989523</v>
      </c>
      <c r="K94">
        <v>38.037000520490722</v>
      </c>
      <c r="L94">
        <v>19.852296722594325</v>
      </c>
      <c r="M94">
        <v>1.859</v>
      </c>
    </row>
    <row r="95" spans="3:59" hidden="1">
      <c r="C95" t="s">
        <v>113</v>
      </c>
      <c r="D95" t="s">
        <v>52</v>
      </c>
      <c r="E95" t="str">
        <f>Table82[[#This Row],[Site ID]]&amp;"-"&amp;Table82[[#This Row],[Site Name]]</f>
        <v>BR2-Bishopstoke Road 2</v>
      </c>
      <c r="F95">
        <v>2158877</v>
      </c>
      <c r="G95" t="s">
        <v>18</v>
      </c>
      <c r="H95" s="116">
        <v>44958</v>
      </c>
      <c r="I95" s="116">
        <v>44986</v>
      </c>
      <c r="J95">
        <v>672.39999999990687</v>
      </c>
      <c r="K95">
        <v>38.244454193937479</v>
      </c>
      <c r="L95">
        <v>19.960571082430835</v>
      </c>
      <c r="M95">
        <v>1.869</v>
      </c>
    </row>
    <row r="96" spans="3:59" hidden="1">
      <c r="C96" t="s">
        <v>115</v>
      </c>
      <c r="D96" t="s">
        <v>118</v>
      </c>
      <c r="E96" t="str">
        <f>Table82[[#This Row],[Site ID]]&amp;"-"&amp;Table82[[#This Row],[Site Name]]</f>
        <v>TWY-Twyford Road</v>
      </c>
      <c r="F96">
        <v>2158878</v>
      </c>
      <c r="G96" t="s">
        <v>18</v>
      </c>
      <c r="H96" s="116">
        <v>44958</v>
      </c>
      <c r="I96" s="116">
        <v>44986</v>
      </c>
      <c r="J96">
        <v>672.41666666662786</v>
      </c>
      <c r="K96">
        <v>31.982129631926494</v>
      </c>
      <c r="L96">
        <v>16.692134463427191</v>
      </c>
      <c r="M96">
        <v>1.5629999999999999</v>
      </c>
    </row>
    <row r="97" spans="3:13" hidden="1">
      <c r="C97" t="s">
        <v>117</v>
      </c>
      <c r="D97" t="s">
        <v>122</v>
      </c>
      <c r="E97" t="str">
        <f>Table82[[#This Row],[Site ID]]&amp;"-"&amp;Table82[[#This Row],[Site Name]]</f>
        <v>MS-Mill Street</v>
      </c>
      <c r="F97">
        <v>2158879</v>
      </c>
      <c r="G97" t="s">
        <v>18</v>
      </c>
      <c r="H97" s="116">
        <v>44958</v>
      </c>
      <c r="I97" s="116">
        <v>44986</v>
      </c>
      <c r="J97">
        <v>672.41666666662786</v>
      </c>
      <c r="K97">
        <v>31.61381335977379</v>
      </c>
      <c r="L97">
        <v>16.49990258860845</v>
      </c>
      <c r="M97">
        <v>1.5449999999999999</v>
      </c>
    </row>
    <row r="98" spans="3:13" hidden="1">
      <c r="C98" t="s">
        <v>121</v>
      </c>
      <c r="D98" t="s">
        <v>72</v>
      </c>
      <c r="E98" t="str">
        <f>Table82[[#This Row],[Site ID]]&amp;"-"&amp;Table82[[#This Row],[Site Name]]</f>
        <v>CR4-Campbell Road 4</v>
      </c>
      <c r="F98">
        <v>2158880</v>
      </c>
      <c r="G98" t="s">
        <v>18</v>
      </c>
      <c r="H98" s="116">
        <v>44958</v>
      </c>
      <c r="I98" s="116">
        <v>44986</v>
      </c>
      <c r="J98">
        <v>677.3833333334187</v>
      </c>
      <c r="K98">
        <v>28.335218856872153</v>
      </c>
      <c r="L98">
        <v>14.78873635536125</v>
      </c>
      <c r="M98">
        <v>1.395</v>
      </c>
    </row>
    <row r="99" spans="3:13" hidden="1">
      <c r="C99" t="s">
        <v>129</v>
      </c>
      <c r="D99" t="s">
        <v>68</v>
      </c>
      <c r="E99" t="str">
        <f>Table82[[#This Row],[Site ID]]&amp;"-"&amp;Table82[[#This Row],[Site Name]]</f>
        <v>CR3-Campbell Road 3</v>
      </c>
      <c r="F99">
        <v>2158881</v>
      </c>
      <c r="G99" t="s">
        <v>18</v>
      </c>
      <c r="H99" s="116">
        <v>44958</v>
      </c>
      <c r="I99" s="116">
        <v>44986</v>
      </c>
      <c r="J99">
        <v>677.33333333325572</v>
      </c>
      <c r="K99">
        <v>21.186964074805577</v>
      </c>
      <c r="L99">
        <v>11.057914444053015</v>
      </c>
      <c r="M99">
        <v>1.0429999999999999</v>
      </c>
    </row>
    <row r="100" spans="3:13" hidden="1">
      <c r="C100" t="s">
        <v>125</v>
      </c>
      <c r="D100" t="s">
        <v>64</v>
      </c>
      <c r="E100" t="str">
        <f>Table82[[#This Row],[Site ID]]&amp;"-"&amp;Table82[[#This Row],[Site Name]]</f>
        <v>CR-Campbell Road</v>
      </c>
      <c r="F100">
        <v>2158882</v>
      </c>
      <c r="G100" t="s">
        <v>18</v>
      </c>
      <c r="H100" s="116">
        <v>44958</v>
      </c>
      <c r="I100" s="116">
        <v>44986</v>
      </c>
      <c r="J100">
        <v>677.43333333323244</v>
      </c>
      <c r="K100">
        <v>39.747620430060536</v>
      </c>
      <c r="L100">
        <v>20.745104608591095</v>
      </c>
      <c r="M100">
        <v>1.9570000000000001</v>
      </c>
    </row>
    <row r="101" spans="3:13" hidden="1">
      <c r="C101" t="s">
        <v>128</v>
      </c>
      <c r="D101" t="s">
        <v>135</v>
      </c>
      <c r="E101" t="str">
        <f>Table82[[#This Row],[Site ID]]&amp;"-"&amp;Table82[[#This Row],[Site Name]]</f>
        <v>SRAN(A)-Southampton Road Analyser (A)</v>
      </c>
      <c r="F101">
        <v>2158883</v>
      </c>
      <c r="G101" t="s">
        <v>18</v>
      </c>
      <c r="H101" s="116">
        <v>44958</v>
      </c>
      <c r="I101" s="116">
        <v>44986</v>
      </c>
      <c r="J101">
        <v>672.84999999997672</v>
      </c>
      <c r="K101">
        <v>40.774981050755663</v>
      </c>
      <c r="L101">
        <v>21.281305350081244</v>
      </c>
      <c r="M101">
        <v>1.994</v>
      </c>
    </row>
    <row r="102" spans="3:13" hidden="1">
      <c r="C102" t="s">
        <v>131</v>
      </c>
      <c r="D102" t="s">
        <v>138</v>
      </c>
      <c r="E102" t="str">
        <f>Table82[[#This Row],[Site ID]]&amp;"-"&amp;Table82[[#This Row],[Site Name]]</f>
        <v>SRAN(B)-Southampton Road Analyser (B)</v>
      </c>
      <c r="F102">
        <v>2158884</v>
      </c>
      <c r="G102" t="s">
        <v>18</v>
      </c>
      <c r="H102" s="116">
        <v>44958</v>
      </c>
      <c r="I102" s="116">
        <v>44986</v>
      </c>
      <c r="J102">
        <v>672.84999999997672</v>
      </c>
      <c r="K102">
        <v>39.588948502639404</v>
      </c>
      <c r="L102">
        <v>20.662290450229335</v>
      </c>
      <c r="M102">
        <v>1.9359999999999999</v>
      </c>
    </row>
    <row r="103" spans="3:13" hidden="1">
      <c r="C103" t="s">
        <v>134</v>
      </c>
      <c r="D103" t="s">
        <v>141</v>
      </c>
      <c r="E103" t="str">
        <f>Table82[[#This Row],[Site ID]]&amp;"-"&amp;Table82[[#This Row],[Site Name]]</f>
        <v>SRAN(C)-Southampton Road Analyser (C)</v>
      </c>
      <c r="F103">
        <v>2158885</v>
      </c>
      <c r="G103" t="s">
        <v>18</v>
      </c>
      <c r="H103" s="116">
        <v>44958</v>
      </c>
      <c r="I103" s="116">
        <v>44986</v>
      </c>
      <c r="J103">
        <v>672.84999999997672</v>
      </c>
      <c r="K103">
        <v>39.179971761909655</v>
      </c>
      <c r="L103">
        <v>20.448837036487294</v>
      </c>
      <c r="M103">
        <v>1.9159999999999999</v>
      </c>
    </row>
    <row r="104" spans="3:13" hidden="1">
      <c r="C104" t="s">
        <v>137</v>
      </c>
      <c r="D104" t="s">
        <v>56</v>
      </c>
      <c r="E104" t="str">
        <f>Table82[[#This Row],[Site ID]]&amp;"-"&amp;Table82[[#This Row],[Site Name]]</f>
        <v>CA-Chestnut Avenue</v>
      </c>
      <c r="F104">
        <v>2158886</v>
      </c>
      <c r="G104" t="s">
        <v>18</v>
      </c>
      <c r="H104" s="116">
        <v>44958</v>
      </c>
      <c r="I104" s="116">
        <v>44986</v>
      </c>
      <c r="J104">
        <v>672.91666666668607</v>
      </c>
      <c r="K104">
        <v>29.668322972135368</v>
      </c>
      <c r="L104">
        <v>15.484510945790902</v>
      </c>
      <c r="M104">
        <v>1.4510000000000001</v>
      </c>
    </row>
    <row r="105" spans="3:13" hidden="1">
      <c r="C105" t="s">
        <v>140</v>
      </c>
      <c r="D105" t="s">
        <v>152</v>
      </c>
      <c r="E105" t="str">
        <f>Table82[[#This Row],[Site ID]]&amp;"-"&amp;Table82[[#This Row],[Site Name]]</f>
        <v>SR2-Southampton Road 2</v>
      </c>
      <c r="F105">
        <v>2158888</v>
      </c>
      <c r="G105" t="s">
        <v>18</v>
      </c>
      <c r="H105" s="116">
        <v>44958</v>
      </c>
      <c r="I105" s="116">
        <v>44986</v>
      </c>
      <c r="J105">
        <v>673.31666666659294</v>
      </c>
      <c r="K105">
        <v>45.5284318918835</v>
      </c>
      <c r="L105">
        <v>23.762229588665711</v>
      </c>
      <c r="M105">
        <v>2.2280000000000002</v>
      </c>
    </row>
    <row r="106" spans="3:13" hidden="1">
      <c r="C106" t="s">
        <v>144</v>
      </c>
      <c r="D106" t="s">
        <v>156</v>
      </c>
      <c r="E106" t="str">
        <f>Table82[[#This Row],[Site ID]]&amp;"-"&amp;Table82[[#This Row],[Site Name]]</f>
        <v>TP(A)-The Point (A)</v>
      </c>
      <c r="F106">
        <v>2158889</v>
      </c>
      <c r="G106" t="s">
        <v>18</v>
      </c>
      <c r="H106" s="116">
        <v>44958</v>
      </c>
      <c r="I106" s="116">
        <v>44986</v>
      </c>
      <c r="J106">
        <v>672.95000000012806</v>
      </c>
      <c r="K106">
        <v>26.293296678797287</v>
      </c>
      <c r="L106">
        <v>13.72301496805704</v>
      </c>
      <c r="M106">
        <v>1.286</v>
      </c>
    </row>
    <row r="107" spans="3:13" hidden="1">
      <c r="C107" t="s">
        <v>147</v>
      </c>
      <c r="D107" t="s">
        <v>159</v>
      </c>
      <c r="E107" t="str">
        <f>Table82[[#This Row],[Site ID]]&amp;"-"&amp;Table82[[#This Row],[Site Name]]</f>
        <v>TP(B)-The Point (B)</v>
      </c>
      <c r="F107">
        <v>2158890</v>
      </c>
      <c r="G107" t="s">
        <v>18</v>
      </c>
      <c r="H107" s="116">
        <v>44958</v>
      </c>
      <c r="I107" s="116">
        <v>44986</v>
      </c>
      <c r="J107">
        <v>672.94999999995343</v>
      </c>
      <c r="K107">
        <v>29.748636600046641</v>
      </c>
      <c r="L107">
        <v>15.526428288124553</v>
      </c>
      <c r="M107">
        <v>1.4550000000000001</v>
      </c>
    </row>
    <row r="108" spans="3:13" hidden="1">
      <c r="C108" t="s">
        <v>151</v>
      </c>
      <c r="D108" t="s">
        <v>162</v>
      </c>
      <c r="E108" t="str">
        <f>Table82[[#This Row],[Site ID]]&amp;"-"&amp;Table82[[#This Row],[Site Name]]</f>
        <v>TP(C)-The Point (C)</v>
      </c>
      <c r="F108">
        <v>2158891</v>
      </c>
      <c r="G108" t="s">
        <v>18</v>
      </c>
      <c r="H108" s="116">
        <v>44958</v>
      </c>
      <c r="I108" s="116">
        <v>44986</v>
      </c>
      <c r="J108">
        <v>672.94999999995343</v>
      </c>
      <c r="K108">
        <v>25.414127349730567</v>
      </c>
      <c r="L108">
        <v>13.264158324494034</v>
      </c>
      <c r="M108">
        <v>1.2430000000000001</v>
      </c>
    </row>
    <row r="109" spans="3:13" hidden="1">
      <c r="C109" t="s">
        <v>165</v>
      </c>
      <c r="D109" t="s">
        <v>124</v>
      </c>
      <c r="E109" t="str">
        <f>Table82[[#This Row],[Site ID]]&amp;"-"&amp;Table82[[#This Row],[Site Name]]</f>
        <v>LRPR-leigh road/Pluto Road</v>
      </c>
      <c r="F109">
        <v>2158892</v>
      </c>
      <c r="G109" t="s">
        <v>18</v>
      </c>
      <c r="H109" s="116">
        <v>44958</v>
      </c>
      <c r="I109" s="116">
        <v>44986</v>
      </c>
      <c r="J109">
        <v>673.08333333337214</v>
      </c>
      <c r="K109">
        <v>30.151578556392966</v>
      </c>
      <c r="L109">
        <v>15.736732023169607</v>
      </c>
      <c r="M109">
        <v>1.4750000000000001</v>
      </c>
    </row>
    <row r="110" spans="3:13" hidden="1">
      <c r="C110" t="s">
        <v>158</v>
      </c>
      <c r="D110" t="s">
        <v>143</v>
      </c>
      <c r="E110" t="str">
        <f>Table82[[#This Row],[Site ID]]&amp;"-"&amp;Table82[[#This Row],[Site Name]]</f>
        <v>OX-Oxburgh Close</v>
      </c>
      <c r="F110">
        <v>2158893</v>
      </c>
      <c r="G110" t="s">
        <v>18</v>
      </c>
      <c r="H110" s="116">
        <v>44958</v>
      </c>
      <c r="I110" s="116">
        <v>44986</v>
      </c>
      <c r="J110">
        <v>673.06666666665114</v>
      </c>
      <c r="K110">
        <v>20.34004308637131</v>
      </c>
      <c r="L110">
        <v>10.615888875976676</v>
      </c>
      <c r="M110">
        <v>0.995</v>
      </c>
    </row>
    <row r="111" spans="3:13" hidden="1">
      <c r="C111" t="s">
        <v>161</v>
      </c>
      <c r="D111" t="s">
        <v>95</v>
      </c>
      <c r="E111" t="str">
        <f>Table82[[#This Row],[Site ID]]&amp;"-"&amp;Table82[[#This Row],[Site Name]]</f>
        <v>HG-Hadleigh Gardens</v>
      </c>
      <c r="F111">
        <v>2158894</v>
      </c>
      <c r="G111" t="s">
        <v>18</v>
      </c>
      <c r="H111" s="116">
        <v>44958</v>
      </c>
      <c r="I111" s="116">
        <v>44986</v>
      </c>
      <c r="J111">
        <v>673.10000000009313</v>
      </c>
      <c r="K111">
        <v>20.298153320454777</v>
      </c>
      <c r="L111">
        <v>10.594025741364707</v>
      </c>
      <c r="M111">
        <v>0.99299999999999999</v>
      </c>
    </row>
    <row r="112" spans="3:13" hidden="1">
      <c r="C112" t="s">
        <v>164</v>
      </c>
      <c r="D112" t="s">
        <v>175</v>
      </c>
      <c r="E112" t="str">
        <f>Table82[[#This Row],[Site ID]]&amp;"-"&amp;Table82[[#This Row],[Site Name]]</f>
        <v>WA-Woodside Avenue</v>
      </c>
      <c r="F112">
        <v>2158895</v>
      </c>
      <c r="G112" t="s">
        <v>18</v>
      </c>
      <c r="H112" s="116">
        <v>44958</v>
      </c>
      <c r="I112" s="116">
        <v>44986</v>
      </c>
      <c r="J112">
        <v>673.10000000009313</v>
      </c>
      <c r="K112">
        <v>36.017468429648858</v>
      </c>
      <c r="L112">
        <v>18.798261184576649</v>
      </c>
      <c r="M112">
        <v>1.762</v>
      </c>
    </row>
    <row r="113" spans="3:22" hidden="1">
      <c r="C113" t="s">
        <v>168</v>
      </c>
      <c r="D113" t="s">
        <v>42</v>
      </c>
      <c r="E113" t="str">
        <f>Table82[[#This Row],[Site ID]]&amp;"-"&amp;Table82[[#This Row],[Site Name]]</f>
        <v>BEL-Belmont Road</v>
      </c>
      <c r="F113">
        <v>2158896</v>
      </c>
      <c r="G113" t="s">
        <v>18</v>
      </c>
      <c r="H113" s="116">
        <v>44958</v>
      </c>
      <c r="I113" s="116">
        <v>44986</v>
      </c>
      <c r="J113">
        <v>673.06666666665114</v>
      </c>
      <c r="K113">
        <v>25.368837658479194</v>
      </c>
      <c r="L113">
        <v>13.240520698579955</v>
      </c>
      <c r="M113">
        <v>1.2410000000000001</v>
      </c>
    </row>
    <row r="114" spans="3:22" hidden="1">
      <c r="C114" t="s">
        <v>171</v>
      </c>
      <c r="D114" t="s">
        <v>120</v>
      </c>
      <c r="E114" t="str">
        <f>Table82[[#This Row],[Site ID]]&amp;"-"&amp;Table82[[#This Row],[Site Name]]</f>
        <v>LR13-Leigh Road/J13</v>
      </c>
      <c r="F114">
        <v>2158897</v>
      </c>
      <c r="G114" t="s">
        <v>18</v>
      </c>
      <c r="H114" s="116">
        <v>44958</v>
      </c>
      <c r="I114" s="116">
        <v>44986</v>
      </c>
      <c r="J114" s="117">
        <v>673.08333333337214</v>
      </c>
      <c r="K114" s="117">
        <v>43.336506128510564</v>
      </c>
      <c r="L114" s="117">
        <v>22.618218229911569</v>
      </c>
      <c r="M114" s="117">
        <v>2.12</v>
      </c>
      <c r="N114" s="117"/>
    </row>
    <row r="115" spans="3:22" hidden="1">
      <c r="C115" t="s">
        <v>174</v>
      </c>
      <c r="D115" t="s">
        <v>167</v>
      </c>
      <c r="E115" t="str">
        <f>Table82[[#This Row],[Site ID]]&amp;"-"&amp;Table82[[#This Row],[Site Name]]</f>
        <v>SC(A)-Steele Close (A)</v>
      </c>
      <c r="F115">
        <v>2158898</v>
      </c>
      <c r="G115" t="s">
        <v>18</v>
      </c>
      <c r="H115" s="116">
        <v>44958</v>
      </c>
      <c r="I115" s="116">
        <v>44986</v>
      </c>
      <c r="J115">
        <v>673.16666666662786</v>
      </c>
      <c r="K115">
        <v>20.459656845755077</v>
      </c>
      <c r="L115">
        <v>10.678317769183234</v>
      </c>
      <c r="M115">
        <v>1.0009999999999999</v>
      </c>
    </row>
    <row r="116" spans="3:22" hidden="1">
      <c r="C116" t="s">
        <v>177</v>
      </c>
      <c r="D116" t="s">
        <v>170</v>
      </c>
      <c r="E116" t="str">
        <f>Table82[[#This Row],[Site ID]]&amp;"-"&amp;Table82[[#This Row],[Site Name]]</f>
        <v>SC(B)-Steele Close (B)</v>
      </c>
      <c r="F116">
        <v>2158899</v>
      </c>
      <c r="G116" t="s">
        <v>18</v>
      </c>
      <c r="H116" s="116">
        <v>44958</v>
      </c>
      <c r="I116" s="116">
        <v>44986</v>
      </c>
      <c r="J116">
        <v>673.16666666662786</v>
      </c>
      <c r="K116">
        <v>23.218951225552214</v>
      </c>
      <c r="L116">
        <v>12.118450535256898</v>
      </c>
      <c r="M116">
        <v>1.1359999999999999</v>
      </c>
    </row>
    <row r="117" spans="3:22" hidden="1">
      <c r="C117" t="s">
        <v>179</v>
      </c>
      <c r="D117" t="s">
        <v>173</v>
      </c>
      <c r="E117" t="str">
        <f>Table82[[#This Row],[Site ID]]&amp;"-"&amp;Table82[[#This Row],[Site Name]]</f>
        <v>SC(C)-Steele Close (C)</v>
      </c>
      <c r="F117">
        <v>2158900</v>
      </c>
      <c r="G117" t="s">
        <v>18</v>
      </c>
      <c r="H117" s="116">
        <v>44958</v>
      </c>
      <c r="I117" s="116">
        <v>44986</v>
      </c>
      <c r="J117">
        <v>673.16666666662786</v>
      </c>
      <c r="K117">
        <v>24.240912106958564</v>
      </c>
      <c r="L117">
        <v>12.651833041210107</v>
      </c>
      <c r="M117">
        <v>1.1859999999999999</v>
      </c>
    </row>
    <row r="118" spans="3:22" hidden="1">
      <c r="C118" t="s">
        <v>182</v>
      </c>
      <c r="D118" t="s">
        <v>127</v>
      </c>
      <c r="E118" t="str">
        <f>Table82[[#This Row],[Site ID]]&amp;"-"&amp;Table82[[#This Row],[Site Name]]</f>
        <v>MC-Medina Close</v>
      </c>
      <c r="F118">
        <v>2158901</v>
      </c>
      <c r="G118" t="s">
        <v>18</v>
      </c>
      <c r="H118" s="116">
        <v>44958</v>
      </c>
      <c r="I118" s="116">
        <v>44986</v>
      </c>
      <c r="J118">
        <v>673.21666666679084</v>
      </c>
      <c r="K118">
        <v>24.566114920897604</v>
      </c>
      <c r="L118">
        <v>12.82156311111566</v>
      </c>
      <c r="M118">
        <v>1.202</v>
      </c>
    </row>
    <row r="119" spans="3:22" hidden="1">
      <c r="C119" t="s">
        <v>184</v>
      </c>
      <c r="D119" t="s">
        <v>154</v>
      </c>
      <c r="E119" t="str">
        <f>Table82[[#This Row],[Site ID]]&amp;"-"&amp;Table82[[#This Row],[Site Name]]</f>
        <v>PC(A)-Porteous Crescent (A)</v>
      </c>
      <c r="F119">
        <v>2158902</v>
      </c>
      <c r="G119" t="s">
        <v>18</v>
      </c>
      <c r="H119" s="116">
        <v>44958</v>
      </c>
      <c r="I119" s="116">
        <v>44986</v>
      </c>
      <c r="J119">
        <v>673.23333333333721</v>
      </c>
      <c r="K119">
        <v>20.764188740901997</v>
      </c>
      <c r="L119">
        <v>10.837259259343423</v>
      </c>
      <c r="M119">
        <v>1.016</v>
      </c>
    </row>
    <row r="120" spans="3:22" hidden="1">
      <c r="C120" t="s">
        <v>186</v>
      </c>
      <c r="D120" t="s">
        <v>133</v>
      </c>
      <c r="E120" t="str">
        <f>Table82[[#This Row],[Site ID]]&amp;"-"&amp;Table82[[#This Row],[Site Name]]</f>
        <v>NH-Nuffield Hospital</v>
      </c>
      <c r="F120">
        <v>2158903</v>
      </c>
      <c r="G120" t="s">
        <v>18</v>
      </c>
      <c r="H120" s="116">
        <v>44958</v>
      </c>
      <c r="I120" s="116">
        <v>44986</v>
      </c>
      <c r="J120">
        <v>673.21666666661622</v>
      </c>
      <c r="K120">
        <v>27.958773054739304</v>
      </c>
      <c r="L120">
        <v>14.592261510824272</v>
      </c>
      <c r="M120">
        <v>1.3680000000000001</v>
      </c>
    </row>
    <row r="121" spans="3:22" hidden="1">
      <c r="C121" t="s">
        <v>189</v>
      </c>
      <c r="D121" t="s">
        <v>30</v>
      </c>
      <c r="E121" t="str">
        <f>Table82[[#This Row],[Site ID]]&amp;"-"&amp;Table82[[#This Row],[Site Name]]</f>
        <v>AR-Ashdown Road</v>
      </c>
      <c r="F121">
        <v>2158904</v>
      </c>
      <c r="G121" t="s">
        <v>18</v>
      </c>
      <c r="H121" s="116">
        <v>44958</v>
      </c>
      <c r="I121" s="116">
        <v>44986</v>
      </c>
      <c r="J121">
        <v>673.25000000005821</v>
      </c>
      <c r="K121">
        <v>11.076684738209218</v>
      </c>
      <c r="L121">
        <v>5.7811506984390491</v>
      </c>
      <c r="M121">
        <v>0.54200000000000004</v>
      </c>
    </row>
    <row r="122" spans="3:22" hidden="1">
      <c r="C122" t="s">
        <v>191</v>
      </c>
      <c r="D122" t="s">
        <v>60</v>
      </c>
      <c r="E122" t="str">
        <f>Table82[[#This Row],[Site ID]]&amp;"-"&amp;Table82[[#This Row],[Site Name]]</f>
        <v>CC-Chestnut Close</v>
      </c>
      <c r="F122">
        <v>2158905</v>
      </c>
      <c r="G122" t="s">
        <v>18</v>
      </c>
      <c r="H122" s="116">
        <v>44958</v>
      </c>
      <c r="I122" s="116">
        <v>44986</v>
      </c>
      <c r="J122">
        <v>673.33333333331393</v>
      </c>
      <c r="K122">
        <v>28.383046039604778</v>
      </c>
      <c r="L122">
        <v>14.813698350524415</v>
      </c>
      <c r="M122">
        <v>1.389</v>
      </c>
    </row>
    <row r="123" spans="3:22" hidden="1">
      <c r="C123" t="s">
        <v>193</v>
      </c>
      <c r="D123" t="s">
        <v>188</v>
      </c>
      <c r="E123" t="str">
        <f>Table82[[#This Row],[Site ID]]&amp;"-"&amp;Table82[[#This Row],[Site Name]]</f>
        <v>SSQ-Sparrow Square</v>
      </c>
      <c r="F123">
        <v>2158906</v>
      </c>
      <c r="G123" t="s">
        <v>18</v>
      </c>
      <c r="H123" s="116">
        <v>44958</v>
      </c>
      <c r="I123" s="116">
        <v>44986</v>
      </c>
      <c r="J123">
        <v>673.35000000003492</v>
      </c>
      <c r="K123">
        <v>31.713028885421984</v>
      </c>
      <c r="L123">
        <v>16.551685222036525</v>
      </c>
      <c r="M123">
        <v>1.552</v>
      </c>
    </row>
    <row r="124" spans="3:22" hidden="1">
      <c r="C124" t="s">
        <v>195</v>
      </c>
      <c r="D124" t="s">
        <v>76</v>
      </c>
      <c r="E124" t="str">
        <f>Table82[[#This Row],[Site ID]]&amp;"-"&amp;Table82[[#This Row],[Site Name]]</f>
        <v>DD (A)-Dove Dale</v>
      </c>
      <c r="F124">
        <v>2158907</v>
      </c>
      <c r="G124" t="s">
        <v>18</v>
      </c>
      <c r="H124" s="116">
        <v>44958</v>
      </c>
      <c r="I124" s="116">
        <v>44986</v>
      </c>
      <c r="J124">
        <v>673.30000000004657</v>
      </c>
      <c r="K124">
        <v>29.263163522944655</v>
      </c>
      <c r="L124">
        <v>15.273049855399091</v>
      </c>
      <c r="M124">
        <v>1.4319999999999999</v>
      </c>
    </row>
    <row r="125" spans="3:22" hidden="1">
      <c r="C125" t="s">
        <v>197</v>
      </c>
      <c r="D125" t="s">
        <v>146</v>
      </c>
      <c r="E125" t="str">
        <f>Table82[[#This Row],[Site ID]]&amp;"-"&amp;Table82[[#This Row],[Site Name]]</f>
        <v>PA-Passfield Avenue</v>
      </c>
      <c r="F125">
        <v>2158908</v>
      </c>
      <c r="G125" t="s">
        <v>18</v>
      </c>
      <c r="H125" s="116">
        <v>44958</v>
      </c>
      <c r="I125" s="116">
        <v>44986</v>
      </c>
      <c r="J125">
        <v>673.31666666659294</v>
      </c>
      <c r="K125">
        <v>30.631561672321979</v>
      </c>
      <c r="L125">
        <v>15.987245131692056</v>
      </c>
      <c r="M125">
        <v>1.4990000000000001</v>
      </c>
    </row>
    <row r="126" spans="3:22" hidden="1">
      <c r="C126" t="s">
        <v>12</v>
      </c>
      <c r="D126" t="s">
        <v>13</v>
      </c>
      <c r="E126" t="str">
        <f>Table82[[#This Row],[Site ID]]&amp;"-"&amp;Table82[[#This Row],[Site Name]]</f>
        <v>HSB-High Street Botley</v>
      </c>
      <c r="F126">
        <v>2179820</v>
      </c>
      <c r="G126" t="s">
        <v>19</v>
      </c>
      <c r="H126" s="116">
        <v>44986</v>
      </c>
      <c r="I126" s="116">
        <v>45021</v>
      </c>
      <c r="J126">
        <v>839.26666666672099</v>
      </c>
      <c r="K126">
        <v>30.656918738579318</v>
      </c>
      <c r="L126">
        <v>16.00047950865309</v>
      </c>
      <c r="M126">
        <v>1.87</v>
      </c>
    </row>
    <row r="127" spans="3:22" hidden="1">
      <c r="C127" t="s">
        <v>23</v>
      </c>
      <c r="D127" t="s">
        <v>24</v>
      </c>
      <c r="E127" t="str">
        <f>Table82[[#This Row],[Site ID]]&amp;"-"&amp;Table82[[#This Row],[Site Name]]</f>
        <v>HSB2A-High Street Botley 2 (A)</v>
      </c>
      <c r="F127">
        <v>2179821</v>
      </c>
      <c r="G127" t="s">
        <v>19</v>
      </c>
      <c r="H127" s="116">
        <v>44986</v>
      </c>
      <c r="I127" s="116">
        <v>45021</v>
      </c>
      <c r="J127">
        <v>839.15000000002328</v>
      </c>
      <c r="K127">
        <v>25.315969731274993</v>
      </c>
      <c r="L127">
        <v>13.212927834694673</v>
      </c>
      <c r="M127">
        <v>1.544</v>
      </c>
      <c r="P127" s="315"/>
      <c r="Q127" s="315"/>
      <c r="R127" s="315"/>
      <c r="S127" s="315"/>
      <c r="T127" s="315"/>
      <c r="U127" s="315"/>
      <c r="V127" s="315"/>
    </row>
    <row r="128" spans="3:22" hidden="1">
      <c r="C128" t="s">
        <v>27</v>
      </c>
      <c r="D128" t="s">
        <v>28</v>
      </c>
      <c r="E128" t="str">
        <f>Table82[[#This Row],[Site ID]]&amp;"-"&amp;Table82[[#This Row],[Site Name]]</f>
        <v>KCA-Kings Copse Avenue</v>
      </c>
      <c r="F128">
        <v>2179822</v>
      </c>
      <c r="G128" t="s">
        <v>19</v>
      </c>
      <c r="H128" s="116">
        <v>44986</v>
      </c>
      <c r="I128" s="116">
        <v>45021</v>
      </c>
      <c r="J128">
        <v>839.08333333331393</v>
      </c>
      <c r="K128">
        <v>29.466588141822111</v>
      </c>
      <c r="L128">
        <v>15.379221368383149</v>
      </c>
      <c r="M128">
        <v>1.7969999999999999</v>
      </c>
    </row>
    <row r="129" spans="3:13" hidden="1">
      <c r="C129" t="s">
        <v>31</v>
      </c>
      <c r="D129" t="s">
        <v>32</v>
      </c>
      <c r="E129" t="str">
        <f>Table82[[#This Row],[Site ID]]&amp;"-"&amp;Table82[[#This Row],[Site Name]]</f>
        <v>GR-Grange Road</v>
      </c>
      <c r="F129">
        <v>2179823</v>
      </c>
      <c r="G129" t="s">
        <v>19</v>
      </c>
      <c r="H129" s="116">
        <v>44986</v>
      </c>
      <c r="I129" s="116">
        <v>45021</v>
      </c>
      <c r="J129">
        <v>839.06666666659294</v>
      </c>
      <c r="K129">
        <v>25.154504211030339</v>
      </c>
      <c r="L129">
        <v>13.128655642500178</v>
      </c>
      <c r="M129">
        <v>1.534</v>
      </c>
    </row>
    <row r="130" spans="3:13" hidden="1">
      <c r="C130" t="s">
        <v>35</v>
      </c>
      <c r="D130" t="s">
        <v>36</v>
      </c>
      <c r="E130" t="str">
        <f>Table82[[#This Row],[Site ID]]&amp;"-"&amp;Table82[[#This Row],[Site Name]]</f>
        <v>PAV-Pavilion Road</v>
      </c>
      <c r="F130">
        <v>2179824</v>
      </c>
      <c r="G130" t="s">
        <v>19</v>
      </c>
      <c r="H130" s="116">
        <v>44986</v>
      </c>
      <c r="I130" s="116">
        <v>45021</v>
      </c>
      <c r="J130">
        <v>839.01666666660458</v>
      </c>
      <c r="K130">
        <v>17.891264376950531</v>
      </c>
      <c r="L130">
        <v>9.3378206560284607</v>
      </c>
      <c r="M130">
        <v>1.091</v>
      </c>
    </row>
    <row r="131" spans="3:13" hidden="1">
      <c r="C131" t="s">
        <v>39</v>
      </c>
      <c r="D131" t="s">
        <v>40</v>
      </c>
      <c r="E131" t="str">
        <f>Table82[[#This Row],[Site ID]]&amp;"-"&amp;Table82[[#This Row],[Site Name]]</f>
        <v>WSRB-Winchester Street Railway Bridge</v>
      </c>
      <c r="F131">
        <v>2179825</v>
      </c>
      <c r="G131" t="s">
        <v>19</v>
      </c>
      <c r="H131" s="116">
        <v>44986</v>
      </c>
      <c r="I131" s="116">
        <v>45021</v>
      </c>
      <c r="J131">
        <v>839.3833333334187</v>
      </c>
      <c r="K131">
        <v>14.096944185213903</v>
      </c>
      <c r="L131">
        <v>7.3574865267295948</v>
      </c>
      <c r="M131">
        <v>0.86</v>
      </c>
    </row>
    <row r="132" spans="3:13" hidden="1">
      <c r="C132" t="s">
        <v>43</v>
      </c>
      <c r="D132" t="s">
        <v>44</v>
      </c>
      <c r="E132" t="str">
        <f>Table82[[#This Row],[Site ID]]&amp;"-"&amp;Table82[[#This Row],[Site Name]]</f>
        <v>UNC-Upper Northam Close</v>
      </c>
      <c r="F132">
        <v>2179826</v>
      </c>
      <c r="G132" t="s">
        <v>19</v>
      </c>
      <c r="H132" s="116">
        <v>44986</v>
      </c>
      <c r="I132" s="116">
        <v>45021</v>
      </c>
      <c r="J132">
        <v>839.06666666676756</v>
      </c>
      <c r="K132">
        <v>22.547225091368652</v>
      </c>
      <c r="L132">
        <v>11.767862782551489</v>
      </c>
      <c r="M132">
        <v>1.375</v>
      </c>
    </row>
    <row r="133" spans="3:13" hidden="1">
      <c r="C133" t="s">
        <v>50</v>
      </c>
      <c r="D133" t="s">
        <v>38</v>
      </c>
      <c r="E133" t="str">
        <f>Table82[[#This Row],[Site ID]]&amp;"-"&amp;Table82[[#This Row],[Site Name]]</f>
        <v>BDG2-Bridge Road 2</v>
      </c>
      <c r="F133">
        <v>2179828</v>
      </c>
      <c r="G133" t="s">
        <v>19</v>
      </c>
      <c r="H133" s="116">
        <v>44986</v>
      </c>
      <c r="I133" s="116">
        <v>45021</v>
      </c>
      <c r="J133">
        <v>839.05000000004657</v>
      </c>
      <c r="K133">
        <v>35.338352899110127</v>
      </c>
      <c r="L133">
        <v>18.443816753189001</v>
      </c>
      <c r="M133">
        <v>2.1549999999999998</v>
      </c>
    </row>
    <row r="134" spans="3:13" hidden="1">
      <c r="C134" t="s">
        <v>53</v>
      </c>
      <c r="D134" t="s">
        <v>54</v>
      </c>
      <c r="E134" t="str">
        <f>Table82[[#This Row],[Site ID]]&amp;"-"&amp;Table82[[#This Row],[Site Name]]</f>
        <v>OH2-Oakhill 2 (Bridge)</v>
      </c>
      <c r="F134">
        <v>2179829</v>
      </c>
      <c r="G134" t="s">
        <v>19</v>
      </c>
      <c r="H134" s="116">
        <v>44986</v>
      </c>
      <c r="I134" s="116">
        <v>45021</v>
      </c>
      <c r="J134">
        <v>839.04999999987194</v>
      </c>
      <c r="K134">
        <v>42.553608247429182</v>
      </c>
      <c r="L134">
        <v>22.209607644796026</v>
      </c>
      <c r="M134">
        <v>2.5950000000000002</v>
      </c>
    </row>
    <row r="135" spans="3:13" hidden="1">
      <c r="C135" t="s">
        <v>57</v>
      </c>
      <c r="D135" t="s">
        <v>58</v>
      </c>
      <c r="E135" t="str">
        <f>Table82[[#This Row],[Site ID]]&amp;"-"&amp;Table82[[#This Row],[Site Name]]</f>
        <v>OH-Oakhill (Prov)</v>
      </c>
      <c r="F135">
        <v>2179830</v>
      </c>
      <c r="G135" t="s">
        <v>19</v>
      </c>
      <c r="H135" s="116">
        <v>44986</v>
      </c>
      <c r="I135" s="116">
        <v>45021</v>
      </c>
      <c r="J135">
        <v>838.98333333333721</v>
      </c>
      <c r="K135">
        <v>32.159636464768717</v>
      </c>
      <c r="L135">
        <v>16.784778948209144</v>
      </c>
      <c r="M135">
        <v>1.9610000000000001</v>
      </c>
    </row>
    <row r="136" spans="3:13" hidden="1">
      <c r="C136" t="s">
        <v>61</v>
      </c>
      <c r="D136" t="s">
        <v>62</v>
      </c>
      <c r="E136" t="str">
        <f>Table82[[#This Row],[Site ID]]&amp;"-"&amp;Table82[[#This Row],[Site Name]]</f>
        <v>PH2-Providence Hill 2</v>
      </c>
      <c r="F136">
        <v>2179831</v>
      </c>
      <c r="G136" t="s">
        <v>19</v>
      </c>
      <c r="H136" s="116">
        <v>44986</v>
      </c>
      <c r="I136" s="116">
        <v>45021</v>
      </c>
      <c r="J136">
        <v>838.89999999990687</v>
      </c>
      <c r="K136">
        <v>22.125272380500729</v>
      </c>
      <c r="L136">
        <v>11.547636941806227</v>
      </c>
      <c r="M136">
        <v>1.349</v>
      </c>
    </row>
    <row r="137" spans="3:13" hidden="1">
      <c r="C137" t="s">
        <v>65</v>
      </c>
      <c r="D137" t="s">
        <v>66</v>
      </c>
      <c r="E137" t="str">
        <f>Table82[[#This Row],[Site ID]]&amp;"-"&amp;Table82[[#This Row],[Site Name]]</f>
        <v>PH1-Providence Hill 1</v>
      </c>
      <c r="F137">
        <v>2179832</v>
      </c>
      <c r="G137" t="s">
        <v>19</v>
      </c>
      <c r="H137" s="116">
        <v>44986</v>
      </c>
      <c r="I137" s="116">
        <v>45021</v>
      </c>
      <c r="J137">
        <v>838.81666666665114</v>
      </c>
      <c r="K137">
        <v>35.545017385603387</v>
      </c>
      <c r="L137">
        <v>18.551679220043521</v>
      </c>
      <c r="M137">
        <v>2.1669999999999998</v>
      </c>
    </row>
    <row r="138" spans="3:13" hidden="1">
      <c r="C138" t="s">
        <v>69</v>
      </c>
      <c r="D138" t="s">
        <v>70</v>
      </c>
      <c r="E138" t="str">
        <f>Table82[[#This Row],[Site ID]]&amp;"-"&amp;Table82[[#This Row],[Site Name]]</f>
        <v>PH3-Providence Hill 3</v>
      </c>
      <c r="F138">
        <v>2179833</v>
      </c>
      <c r="G138" t="s">
        <v>19</v>
      </c>
      <c r="H138" s="116">
        <v>44986</v>
      </c>
      <c r="I138" s="116">
        <v>45021</v>
      </c>
      <c r="J138">
        <v>838.81666666665114</v>
      </c>
      <c r="K138">
        <v>25.227612708379336</v>
      </c>
      <c r="L138">
        <v>13.166812478277317</v>
      </c>
      <c r="M138">
        <v>1.538</v>
      </c>
    </row>
    <row r="139" spans="3:13" hidden="1">
      <c r="C139" t="s">
        <v>73</v>
      </c>
      <c r="D139" t="s">
        <v>74</v>
      </c>
      <c r="E139" t="str">
        <f>Table82[[#This Row],[Site ID]]&amp;"-"&amp;Table82[[#This Row],[Site Name]]</f>
        <v>HL2-Hamble Lane 2 (Tesco)</v>
      </c>
      <c r="F139">
        <v>2179834</v>
      </c>
      <c r="G139" t="s">
        <v>19</v>
      </c>
      <c r="H139" s="116">
        <v>44986</v>
      </c>
      <c r="I139" s="116">
        <v>45021</v>
      </c>
      <c r="J139">
        <v>838.98333333333721</v>
      </c>
      <c r="K139">
        <v>33.20921154571986</v>
      </c>
      <c r="L139">
        <v>17.332573875636673</v>
      </c>
      <c r="M139">
        <v>2.0249999999999999</v>
      </c>
    </row>
    <row r="140" spans="3:13" hidden="1">
      <c r="C140" t="s">
        <v>77</v>
      </c>
      <c r="D140" t="s">
        <v>78</v>
      </c>
      <c r="E140" t="str">
        <f>Table82[[#This Row],[Site ID]]&amp;"-"&amp;Table82[[#This Row],[Site Name]]</f>
        <v>HL-Hamble Lane (Woodlands)</v>
      </c>
      <c r="F140">
        <v>2179835</v>
      </c>
      <c r="G140" t="s">
        <v>19</v>
      </c>
      <c r="H140" s="116">
        <v>44986</v>
      </c>
      <c r="I140" s="116">
        <v>45021</v>
      </c>
      <c r="J140">
        <v>838.94999999989523</v>
      </c>
      <c r="K140">
        <v>27.929646582040558</v>
      </c>
      <c r="L140">
        <v>14.577059802735157</v>
      </c>
      <c r="M140">
        <v>1.7030000000000001</v>
      </c>
    </row>
    <row r="141" spans="3:13" hidden="1">
      <c r="C141" t="s">
        <v>89</v>
      </c>
      <c r="D141" t="s">
        <v>90</v>
      </c>
      <c r="E141" t="str">
        <f>Table82[[#This Row],[Site ID]]&amp;"-"&amp;Table82[[#This Row],[Site Name]]</f>
        <v>HPS-Hamble Primary School</v>
      </c>
      <c r="F141">
        <v>2179838</v>
      </c>
      <c r="G141" t="s">
        <v>19</v>
      </c>
      <c r="H141" s="116">
        <v>44986</v>
      </c>
      <c r="I141" s="116">
        <v>45021</v>
      </c>
      <c r="J141">
        <v>838.81666666665114</v>
      </c>
      <c r="K141">
        <v>24.653512289137929</v>
      </c>
      <c r="L141">
        <v>12.867177603934202</v>
      </c>
      <c r="M141">
        <v>1.5029999999999999</v>
      </c>
    </row>
    <row r="142" spans="3:13" hidden="1">
      <c r="C142" t="s">
        <v>88</v>
      </c>
      <c r="D142" t="s">
        <v>93</v>
      </c>
      <c r="E142" t="str">
        <f>Table82[[#This Row],[Site ID]]&amp;"-"&amp;Table82[[#This Row],[Site Name]]</f>
        <v>HPO-Hound Parish Office</v>
      </c>
      <c r="F142">
        <v>2179839</v>
      </c>
      <c r="G142" t="s">
        <v>19</v>
      </c>
      <c r="H142" s="116">
        <v>44986</v>
      </c>
      <c r="I142" s="116">
        <v>45021</v>
      </c>
      <c r="J142">
        <v>838.31666666676756</v>
      </c>
      <c r="K142">
        <v>16.773730690468966</v>
      </c>
      <c r="L142">
        <v>8.754556727802175</v>
      </c>
      <c r="M142">
        <v>1.022</v>
      </c>
    </row>
    <row r="143" spans="3:13" hidden="1">
      <c r="C143" t="s">
        <v>92</v>
      </c>
      <c r="D143" t="s">
        <v>97</v>
      </c>
      <c r="E143" t="str">
        <f>Table82[[#This Row],[Site ID]]&amp;"-"&amp;Table82[[#This Row],[Site Name]]</f>
        <v>SWA-Swaythling road</v>
      </c>
      <c r="F143">
        <v>2179840</v>
      </c>
      <c r="G143" t="s">
        <v>19</v>
      </c>
      <c r="H143" s="116">
        <v>44986</v>
      </c>
      <c r="I143" s="116">
        <v>45021</v>
      </c>
      <c r="J143">
        <v>838.28333333332557</v>
      </c>
      <c r="K143">
        <v>23.947011949023029</v>
      </c>
      <c r="L143">
        <v>12.498440474437906</v>
      </c>
      <c r="M143">
        <v>1.4590000000000001</v>
      </c>
    </row>
    <row r="144" spans="3:13" hidden="1">
      <c r="C144" t="s">
        <v>96</v>
      </c>
      <c r="D144" t="s">
        <v>26</v>
      </c>
      <c r="E144" t="str">
        <f>Table82[[#This Row],[Site ID]]&amp;"-"&amp;Table82[[#This Row],[Site Name]]</f>
        <v>AL-Allington Lane</v>
      </c>
      <c r="F144">
        <v>2179841</v>
      </c>
      <c r="G144" t="s">
        <v>19</v>
      </c>
      <c r="H144" s="116">
        <v>44986</v>
      </c>
      <c r="I144" s="116">
        <v>45021</v>
      </c>
      <c r="J144">
        <v>838.1166666666395</v>
      </c>
      <c r="K144">
        <v>21.719120647484147</v>
      </c>
      <c r="L144">
        <v>11.335657957977112</v>
      </c>
      <c r="M144">
        <v>1.323</v>
      </c>
    </row>
    <row r="145" spans="3:13" hidden="1">
      <c r="C145" t="s">
        <v>99</v>
      </c>
      <c r="D145" t="s">
        <v>102</v>
      </c>
      <c r="E145" t="str">
        <f>Table82[[#This Row],[Site ID]]&amp;"-"&amp;Table82[[#This Row],[Site Name]]</f>
        <v>JW-Jukes Walk</v>
      </c>
      <c r="F145">
        <v>2179842</v>
      </c>
      <c r="G145" t="s">
        <v>19</v>
      </c>
      <c r="H145" s="116">
        <v>44986</v>
      </c>
      <c r="I145" s="116">
        <v>45021</v>
      </c>
      <c r="J145">
        <v>838.1166666666395</v>
      </c>
      <c r="K145">
        <v>18.140308628473154</v>
      </c>
      <c r="L145">
        <v>9.4678019981592669</v>
      </c>
      <c r="M145">
        <v>1.105</v>
      </c>
    </row>
    <row r="146" spans="3:13" hidden="1">
      <c r="C146" t="s">
        <v>101</v>
      </c>
      <c r="D146" t="s">
        <v>46</v>
      </c>
      <c r="E146" t="str">
        <f>Table82[[#This Row],[Site ID]]&amp;"-"&amp;Table82[[#This Row],[Site Name]]</f>
        <v>BOT-Botley Road</v>
      </c>
      <c r="F146">
        <v>2179843</v>
      </c>
      <c r="G146" t="s">
        <v>19</v>
      </c>
      <c r="H146" s="116">
        <v>44986</v>
      </c>
      <c r="I146" s="116">
        <v>45021</v>
      </c>
      <c r="J146">
        <v>838.09999999991851</v>
      </c>
      <c r="K146">
        <v>28.450479656368358</v>
      </c>
      <c r="L146">
        <v>14.848893348835261</v>
      </c>
      <c r="M146">
        <v>1.7330000000000001</v>
      </c>
    </row>
    <row r="147" spans="3:13" hidden="1">
      <c r="C147" t="s">
        <v>104</v>
      </c>
      <c r="D147" t="s">
        <v>107</v>
      </c>
      <c r="E147" t="str">
        <f>Table82[[#This Row],[Site ID]]&amp;"-"&amp;Table82[[#This Row],[Site Name]]</f>
        <v>WYV-Wyvern School</v>
      </c>
      <c r="F147">
        <v>2179844</v>
      </c>
      <c r="G147" t="s">
        <v>19</v>
      </c>
      <c r="H147" s="116">
        <v>44986</v>
      </c>
      <c r="I147" s="116">
        <v>45021</v>
      </c>
      <c r="J147">
        <v>838.05000000010477</v>
      </c>
      <c r="K147">
        <v>25.973077978637647</v>
      </c>
      <c r="L147">
        <v>13.55588621014491</v>
      </c>
      <c r="M147">
        <v>1.5820000000000001</v>
      </c>
    </row>
    <row r="148" spans="3:13" hidden="1">
      <c r="C148" t="s">
        <v>106</v>
      </c>
      <c r="D148" t="s">
        <v>84</v>
      </c>
      <c r="E148" t="str">
        <f>Table82[[#This Row],[Site ID]]&amp;"-"&amp;Table82[[#This Row],[Site Name]]</f>
        <v>FORSL-Fair Oak Road/Sandy Lane</v>
      </c>
      <c r="F148">
        <v>2179845</v>
      </c>
      <c r="G148" t="s">
        <v>19</v>
      </c>
      <c r="H148" s="116">
        <v>44986</v>
      </c>
      <c r="I148" s="116">
        <v>45021</v>
      </c>
      <c r="J148">
        <v>837.96666666667443</v>
      </c>
      <c r="K148">
        <v>26.79663630215974</v>
      </c>
      <c r="L148">
        <v>13.985718320542663</v>
      </c>
      <c r="M148">
        <v>1.6319999999999999</v>
      </c>
    </row>
    <row r="149" spans="3:13" hidden="1">
      <c r="C149" t="s">
        <v>109</v>
      </c>
      <c r="D149" t="s">
        <v>80</v>
      </c>
      <c r="E149" t="str">
        <f>Table82[[#This Row],[Site ID]]&amp;"-"&amp;Table82[[#This Row],[Site Name]]</f>
        <v>FOR-Fair Oak Road</v>
      </c>
      <c r="F149">
        <v>2179846</v>
      </c>
      <c r="G149" t="s">
        <v>19</v>
      </c>
      <c r="H149" s="116">
        <v>44986</v>
      </c>
      <c r="I149" s="116">
        <v>45021</v>
      </c>
      <c r="J149">
        <v>837.94999999995343</v>
      </c>
      <c r="K149">
        <v>19.539602601588292</v>
      </c>
      <c r="L149">
        <v>10.19812244341769</v>
      </c>
      <c r="M149">
        <v>1.19</v>
      </c>
    </row>
    <row r="150" spans="3:13" hidden="1">
      <c r="C150" t="s">
        <v>111</v>
      </c>
      <c r="D150" t="s">
        <v>49</v>
      </c>
      <c r="E150" t="str">
        <f>Table82[[#This Row],[Site ID]]&amp;"-"&amp;Table82[[#This Row],[Site Name]]</f>
        <v>BR-Bishopstoke Road</v>
      </c>
      <c r="F150">
        <v>2179847</v>
      </c>
      <c r="G150" t="s">
        <v>19</v>
      </c>
      <c r="H150" s="116">
        <v>44986</v>
      </c>
      <c r="I150" s="116">
        <v>45021</v>
      </c>
      <c r="J150">
        <v>837.9000000001397</v>
      </c>
      <c r="K150">
        <v>31.98774555435676</v>
      </c>
      <c r="L150">
        <v>16.695065529413757</v>
      </c>
      <c r="M150">
        <v>1.948</v>
      </c>
    </row>
    <row r="151" spans="3:13" hidden="1">
      <c r="C151" t="s">
        <v>115</v>
      </c>
      <c r="D151" t="s">
        <v>118</v>
      </c>
      <c r="E151" t="str">
        <f>Table82[[#This Row],[Site ID]]&amp;"-"&amp;Table82[[#This Row],[Site Name]]</f>
        <v>TWY-Twyford Road</v>
      </c>
      <c r="F151">
        <v>2179849</v>
      </c>
      <c r="G151" t="s">
        <v>19</v>
      </c>
      <c r="H151" s="116">
        <v>44986</v>
      </c>
      <c r="I151" s="116">
        <v>45021</v>
      </c>
      <c r="J151">
        <v>837.8833333334187</v>
      </c>
      <c r="K151">
        <v>25.272135341035355</v>
      </c>
      <c r="L151">
        <v>13.190049760456866</v>
      </c>
      <c r="M151">
        <v>1.5389999999999999</v>
      </c>
    </row>
    <row r="152" spans="3:13" hidden="1">
      <c r="C152" t="s">
        <v>121</v>
      </c>
      <c r="D152" t="s">
        <v>72</v>
      </c>
      <c r="E152" t="str">
        <f>Table82[[#This Row],[Site ID]]&amp;"-"&amp;Table82[[#This Row],[Site Name]]</f>
        <v>CR4-Campbell Road 4</v>
      </c>
      <c r="F152">
        <v>2179851</v>
      </c>
      <c r="G152" t="s">
        <v>19</v>
      </c>
      <c r="H152" s="116">
        <v>44986</v>
      </c>
      <c r="I152" s="116">
        <v>45021</v>
      </c>
      <c r="J152">
        <v>837.54999999987194</v>
      </c>
      <c r="K152">
        <v>25.364331681694523</v>
      </c>
      <c r="L152">
        <v>13.238168936166245</v>
      </c>
      <c r="M152">
        <v>1.544</v>
      </c>
    </row>
    <row r="153" spans="3:13" hidden="1">
      <c r="C153" t="s">
        <v>129</v>
      </c>
      <c r="D153" t="s">
        <v>68</v>
      </c>
      <c r="E153" t="str">
        <f>Table82[[#This Row],[Site ID]]&amp;"-"&amp;Table82[[#This Row],[Site Name]]</f>
        <v>CR3-Campbell Road 3</v>
      </c>
      <c r="F153">
        <v>2179852</v>
      </c>
      <c r="G153" t="s">
        <v>19</v>
      </c>
      <c r="H153" s="116">
        <v>44986</v>
      </c>
      <c r="I153" s="116">
        <v>45021</v>
      </c>
      <c r="J153">
        <v>837.56666666659294</v>
      </c>
      <c r="K153">
        <v>16.27950292514172</v>
      </c>
      <c r="L153">
        <v>8.496609042349542</v>
      </c>
      <c r="M153">
        <v>0.99099999999999999</v>
      </c>
    </row>
    <row r="154" spans="3:13" hidden="1">
      <c r="C154" t="s">
        <v>125</v>
      </c>
      <c r="D154" t="s">
        <v>64</v>
      </c>
      <c r="E154" t="str">
        <f>Table82[[#This Row],[Site ID]]&amp;"-"&amp;Table82[[#This Row],[Site Name]]</f>
        <v>CR-Campbell Road</v>
      </c>
      <c r="F154">
        <v>2179853</v>
      </c>
      <c r="G154" t="s">
        <v>19</v>
      </c>
      <c r="H154" s="116">
        <v>44986</v>
      </c>
      <c r="I154" s="116">
        <v>45021</v>
      </c>
      <c r="J154">
        <v>837.3666666666395</v>
      </c>
      <c r="K154">
        <v>40.618105967120464</v>
      </c>
      <c r="L154">
        <v>21.199429001628634</v>
      </c>
      <c r="M154">
        <v>2.472</v>
      </c>
    </row>
    <row r="155" spans="3:13" hidden="1">
      <c r="C155" t="s">
        <v>128</v>
      </c>
      <c r="D155" t="s">
        <v>135</v>
      </c>
      <c r="E155" t="str">
        <f>Table82[[#This Row],[Site ID]]&amp;"-"&amp;Table82[[#This Row],[Site Name]]</f>
        <v>SRAN(A)-Southampton Road Analyser (A)</v>
      </c>
      <c r="F155">
        <v>2179854</v>
      </c>
      <c r="G155" t="s">
        <v>19</v>
      </c>
      <c r="H155" s="116">
        <v>44986</v>
      </c>
      <c r="I155" s="116">
        <v>45021</v>
      </c>
      <c r="J155">
        <v>838.05000000010477</v>
      </c>
      <c r="K155">
        <v>34.904401885324674</v>
      </c>
      <c r="L155">
        <v>18.217328750169454</v>
      </c>
      <c r="M155">
        <v>2.1259999999999999</v>
      </c>
    </row>
    <row r="156" spans="3:13" hidden="1">
      <c r="C156" t="s">
        <v>131</v>
      </c>
      <c r="D156" t="s">
        <v>138</v>
      </c>
      <c r="E156" t="str">
        <f>Table82[[#This Row],[Site ID]]&amp;"-"&amp;Table82[[#This Row],[Site Name]]</f>
        <v>SRAN(B)-Southampton Road Analyser (B)</v>
      </c>
      <c r="F156">
        <v>2179855</v>
      </c>
      <c r="G156" t="s">
        <v>19</v>
      </c>
      <c r="H156" s="116">
        <v>44986</v>
      </c>
      <c r="I156" s="116">
        <v>45021</v>
      </c>
      <c r="J156">
        <v>838.05000000010477</v>
      </c>
      <c r="K156">
        <v>34.034254519415825</v>
      </c>
      <c r="L156">
        <v>17.763180855645004</v>
      </c>
      <c r="M156">
        <v>2.073</v>
      </c>
    </row>
    <row r="157" spans="3:13" hidden="1">
      <c r="C157" t="s">
        <v>134</v>
      </c>
      <c r="D157" t="s">
        <v>141</v>
      </c>
      <c r="E157" t="str">
        <f>Table82[[#This Row],[Site ID]]&amp;"-"&amp;Table82[[#This Row],[Site Name]]</f>
        <v>SRAN(C)-Southampton Road Analyser (C)</v>
      </c>
      <c r="F157">
        <v>2179856</v>
      </c>
      <c r="G157" t="s">
        <v>19</v>
      </c>
      <c r="H157" s="116">
        <v>44986</v>
      </c>
      <c r="I157" s="116">
        <v>45021</v>
      </c>
      <c r="J157">
        <v>838.04999999993015</v>
      </c>
      <c r="K157">
        <v>34.231269017364582</v>
      </c>
      <c r="L157">
        <v>17.86600679403162</v>
      </c>
      <c r="M157">
        <v>2.085</v>
      </c>
    </row>
    <row r="158" spans="3:13" hidden="1">
      <c r="C158" t="s">
        <v>137</v>
      </c>
      <c r="D158" t="s">
        <v>56</v>
      </c>
      <c r="E158" t="str">
        <f>Table82[[#This Row],[Site ID]]&amp;"-"&amp;Table82[[#This Row],[Site Name]]</f>
        <v>CA-Chestnut Avenue</v>
      </c>
      <c r="F158">
        <v>2179857</v>
      </c>
      <c r="G158" t="s">
        <v>19</v>
      </c>
      <c r="H158" s="116">
        <v>44986</v>
      </c>
      <c r="I158" s="116">
        <v>45021</v>
      </c>
      <c r="J158">
        <v>837.68333333346527</v>
      </c>
      <c r="K158">
        <v>22.863685163443204</v>
      </c>
      <c r="L158">
        <v>11.933029834782467</v>
      </c>
      <c r="M158">
        <v>1.3919999999999999</v>
      </c>
    </row>
    <row r="159" spans="3:13" hidden="1">
      <c r="C159" t="s">
        <v>148</v>
      </c>
      <c r="D159" t="s">
        <v>149</v>
      </c>
      <c r="E159" t="str">
        <f>Table82[[#This Row],[Site ID]]&amp;"-"&amp;Table82[[#This Row],[Site Name]]</f>
        <v>SR1-Southampton Road 1</v>
      </c>
      <c r="F159">
        <v>2179858</v>
      </c>
      <c r="G159" t="s">
        <v>19</v>
      </c>
      <c r="H159" s="116">
        <v>44986</v>
      </c>
      <c r="I159" s="116">
        <v>45021</v>
      </c>
      <c r="J159">
        <v>837.70000000001164</v>
      </c>
      <c r="K159">
        <v>49.586273128804372</v>
      </c>
      <c r="L159">
        <v>25.880100797914601</v>
      </c>
      <c r="M159">
        <v>3.0190000000000001</v>
      </c>
    </row>
    <row r="160" spans="3:13" hidden="1">
      <c r="C160" t="s">
        <v>140</v>
      </c>
      <c r="D160" t="s">
        <v>152</v>
      </c>
      <c r="E160" t="str">
        <f>Table82[[#This Row],[Site ID]]&amp;"-"&amp;Table82[[#This Row],[Site Name]]</f>
        <v>SR2-Southampton Road 2</v>
      </c>
      <c r="F160">
        <v>2179859</v>
      </c>
      <c r="G160" t="s">
        <v>19</v>
      </c>
      <c r="H160" s="116">
        <v>44986</v>
      </c>
      <c r="I160" s="116">
        <v>45021</v>
      </c>
      <c r="J160">
        <v>837.84999999997672</v>
      </c>
      <c r="K160">
        <v>39.707897595036016</v>
      </c>
      <c r="L160">
        <v>20.724372439997921</v>
      </c>
      <c r="M160">
        <v>2.4180000000000001</v>
      </c>
    </row>
    <row r="161" spans="3:14" hidden="1">
      <c r="C161" t="s">
        <v>144</v>
      </c>
      <c r="D161" t="s">
        <v>156</v>
      </c>
      <c r="E161" t="str">
        <f>Table82[[#This Row],[Site ID]]&amp;"-"&amp;Table82[[#This Row],[Site Name]]</f>
        <v>TP(A)-The Point (A)</v>
      </c>
      <c r="F161">
        <v>2179860</v>
      </c>
      <c r="G161" t="s">
        <v>19</v>
      </c>
      <c r="H161" s="116">
        <v>44986</v>
      </c>
      <c r="I161" s="116">
        <v>45021</v>
      </c>
      <c r="J161">
        <v>837.96666666667443</v>
      </c>
      <c r="K161">
        <v>20.245252794462601</v>
      </c>
      <c r="L161">
        <v>10.566415863498227</v>
      </c>
      <c r="M161">
        <v>1.2330000000000001</v>
      </c>
    </row>
    <row r="162" spans="3:14" hidden="1">
      <c r="C162" t="s">
        <v>147</v>
      </c>
      <c r="D162" t="s">
        <v>159</v>
      </c>
      <c r="E162" t="str">
        <f>Table82[[#This Row],[Site ID]]&amp;"-"&amp;Table82[[#This Row],[Site Name]]</f>
        <v>TP(B)-The Point (B)</v>
      </c>
      <c r="F162">
        <v>2179861</v>
      </c>
      <c r="G162" t="s">
        <v>19</v>
      </c>
      <c r="H162" s="116">
        <v>44986</v>
      </c>
      <c r="I162" s="116">
        <v>45021</v>
      </c>
      <c r="J162">
        <v>837.96666666667443</v>
      </c>
      <c r="K162">
        <v>19.769087075858046</v>
      </c>
      <c r="L162">
        <v>10.317895133537602</v>
      </c>
      <c r="M162">
        <v>1.204</v>
      </c>
    </row>
    <row r="163" spans="3:14" hidden="1">
      <c r="C163" t="s">
        <v>151</v>
      </c>
      <c r="D163" t="s">
        <v>162</v>
      </c>
      <c r="E163" t="str">
        <f>Table82[[#This Row],[Site ID]]&amp;"-"&amp;Table82[[#This Row],[Site Name]]</f>
        <v>TP(C)-The Point (C)</v>
      </c>
      <c r="F163">
        <v>2179862</v>
      </c>
      <c r="G163" t="s">
        <v>19</v>
      </c>
      <c r="H163" s="116">
        <v>44986</v>
      </c>
      <c r="I163" s="116">
        <v>45021</v>
      </c>
      <c r="J163">
        <v>837.96666666667443</v>
      </c>
      <c r="K163">
        <v>20.590062452762449</v>
      </c>
      <c r="L163">
        <v>10.746379150711091</v>
      </c>
      <c r="M163">
        <v>1.254</v>
      </c>
    </row>
    <row r="164" spans="3:14" hidden="1">
      <c r="C164" t="s">
        <v>165</v>
      </c>
      <c r="D164" t="s">
        <v>124</v>
      </c>
      <c r="E164" t="str">
        <f>Table82[[#This Row],[Site ID]]&amp;"-"&amp;Table82[[#This Row],[Site Name]]</f>
        <v>LRPR-leigh road/Pluto Road</v>
      </c>
      <c r="F164">
        <v>2179863</v>
      </c>
      <c r="G164" t="s">
        <v>19</v>
      </c>
      <c r="H164" s="116">
        <v>44986</v>
      </c>
      <c r="I164" s="116">
        <v>45021</v>
      </c>
      <c r="J164">
        <v>837.83333333343035</v>
      </c>
      <c r="K164">
        <v>24.780979908491261</v>
      </c>
      <c r="L164">
        <v>12.933705588982914</v>
      </c>
      <c r="M164">
        <v>1.5089999999999999</v>
      </c>
    </row>
    <row r="165" spans="3:14" hidden="1">
      <c r="C165" t="s">
        <v>158</v>
      </c>
      <c r="D165" t="s">
        <v>143</v>
      </c>
      <c r="E165" t="str">
        <f>Table82[[#This Row],[Site ID]]&amp;"-"&amp;Table82[[#This Row],[Site Name]]</f>
        <v>OX-Oxburgh Close</v>
      </c>
      <c r="F165">
        <v>2179864</v>
      </c>
      <c r="G165" t="s">
        <v>19</v>
      </c>
      <c r="H165" s="116">
        <v>44986</v>
      </c>
      <c r="I165" s="116">
        <v>45021</v>
      </c>
      <c r="J165">
        <v>837.83333333343035</v>
      </c>
      <c r="K165">
        <v>14.484310324247378</v>
      </c>
      <c r="L165">
        <v>7.5596609207971701</v>
      </c>
      <c r="M165">
        <v>0.88200000000000001</v>
      </c>
    </row>
    <row r="166" spans="3:14" hidden="1">
      <c r="C166" t="s">
        <v>161</v>
      </c>
      <c r="D166" t="s">
        <v>95</v>
      </c>
      <c r="E166" t="str">
        <f>Table82[[#This Row],[Site ID]]&amp;"-"&amp;Table82[[#This Row],[Site Name]]</f>
        <v>HG-Hadleigh Gardens</v>
      </c>
      <c r="F166">
        <v>2179865</v>
      </c>
      <c r="G166" t="s">
        <v>19</v>
      </c>
      <c r="H166" s="116">
        <v>44986</v>
      </c>
      <c r="I166" s="116">
        <v>45021</v>
      </c>
      <c r="J166">
        <v>837.84999999997672</v>
      </c>
      <c r="K166">
        <v>0.45981022856121112</v>
      </c>
      <c r="L166">
        <v>0.23998446167077825</v>
      </c>
      <c r="M166">
        <v>2.8000000000000001E-2</v>
      </c>
    </row>
    <row r="167" spans="3:14" hidden="1">
      <c r="C167" t="s">
        <v>164</v>
      </c>
      <c r="D167" t="s">
        <v>175</v>
      </c>
      <c r="E167" t="str">
        <f>Table82[[#This Row],[Site ID]]&amp;"-"&amp;Table82[[#This Row],[Site Name]]</f>
        <v>WA-Woodside Avenue</v>
      </c>
      <c r="F167">
        <v>2179866</v>
      </c>
      <c r="G167" t="s">
        <v>19</v>
      </c>
      <c r="H167" s="116">
        <v>44986</v>
      </c>
      <c r="I167" s="116">
        <v>45021</v>
      </c>
      <c r="J167">
        <v>837.83333333325572</v>
      </c>
      <c r="K167">
        <v>30.265968171874693</v>
      </c>
      <c r="L167">
        <v>15.79643432770078</v>
      </c>
      <c r="M167">
        <v>1.843</v>
      </c>
    </row>
    <row r="168" spans="3:14" hidden="1">
      <c r="C168" t="s">
        <v>168</v>
      </c>
      <c r="D168" t="s">
        <v>42</v>
      </c>
      <c r="E168" t="str">
        <f>Table82[[#This Row],[Site ID]]&amp;"-"&amp;Table82[[#This Row],[Site Name]]</f>
        <v>BEL-Belmont Road</v>
      </c>
      <c r="F168">
        <v>2179867</v>
      </c>
      <c r="G168" t="s">
        <v>19</v>
      </c>
      <c r="H168" s="116">
        <v>44986</v>
      </c>
      <c r="I168" s="116">
        <v>45021</v>
      </c>
      <c r="J168">
        <v>837.84999999997672</v>
      </c>
      <c r="K168">
        <v>21.019896162798222</v>
      </c>
      <c r="L168">
        <v>10.970718247807005</v>
      </c>
      <c r="M168">
        <v>1.28</v>
      </c>
    </row>
    <row r="169" spans="3:14" hidden="1">
      <c r="C169" t="s">
        <v>171</v>
      </c>
      <c r="D169" t="s">
        <v>120</v>
      </c>
      <c r="E169" t="str">
        <f>Table82[[#This Row],[Site ID]]&amp;"-"&amp;Table82[[#This Row],[Site Name]]</f>
        <v>LR13-Leigh Road/J13</v>
      </c>
      <c r="F169">
        <v>2179868</v>
      </c>
      <c r="G169" t="s">
        <v>19</v>
      </c>
      <c r="H169" s="116">
        <v>44986</v>
      </c>
      <c r="I169" s="116">
        <v>45021</v>
      </c>
      <c r="J169" s="117">
        <v>837.81666666670935</v>
      </c>
      <c r="K169" s="117">
        <v>37.590981718353333</v>
      </c>
      <c r="L169" s="117">
        <v>19.619510291416145</v>
      </c>
      <c r="M169" s="117">
        <v>2.2890000000000001</v>
      </c>
      <c r="N169" s="117"/>
    </row>
    <row r="170" spans="3:14" hidden="1">
      <c r="C170" t="s">
        <v>174</v>
      </c>
      <c r="D170" t="s">
        <v>167</v>
      </c>
      <c r="E170" t="str">
        <f>Table82[[#This Row],[Site ID]]&amp;"-"&amp;Table82[[#This Row],[Site Name]]</f>
        <v>SC(A)-Steele Close (A)</v>
      </c>
      <c r="F170">
        <v>2179869</v>
      </c>
      <c r="G170" t="s">
        <v>19</v>
      </c>
      <c r="H170" s="116">
        <v>44986</v>
      </c>
      <c r="I170" s="116">
        <v>45021</v>
      </c>
      <c r="J170">
        <v>837.73333333327901</v>
      </c>
      <c r="K170">
        <v>20.989975330257607</v>
      </c>
      <c r="L170">
        <v>10.955101946898543</v>
      </c>
      <c r="M170">
        <v>1.278</v>
      </c>
    </row>
    <row r="171" spans="3:14" hidden="1">
      <c r="C171" t="s">
        <v>177</v>
      </c>
      <c r="D171" t="s">
        <v>170</v>
      </c>
      <c r="E171" t="str">
        <f>Table82[[#This Row],[Site ID]]&amp;"-"&amp;Table82[[#This Row],[Site Name]]</f>
        <v>SC(B)-Steele Close (B)</v>
      </c>
      <c r="F171">
        <v>2179870</v>
      </c>
      <c r="G171" t="s">
        <v>19</v>
      </c>
      <c r="H171" s="116">
        <v>44986</v>
      </c>
      <c r="I171" s="116">
        <v>45021</v>
      </c>
      <c r="J171">
        <v>837.73333333327901</v>
      </c>
      <c r="K171">
        <v>20.875006764285928</v>
      </c>
      <c r="L171">
        <v>10.895097476140881</v>
      </c>
      <c r="M171">
        <v>1.2709999999999999</v>
      </c>
    </row>
    <row r="172" spans="3:14" hidden="1">
      <c r="C172" t="s">
        <v>179</v>
      </c>
      <c r="D172" t="s">
        <v>173</v>
      </c>
      <c r="E172" t="str">
        <f>Table82[[#This Row],[Site ID]]&amp;"-"&amp;Table82[[#This Row],[Site Name]]</f>
        <v>SC(C)-Steele Close (C)</v>
      </c>
      <c r="F172">
        <v>2179871</v>
      </c>
      <c r="G172" t="s">
        <v>19</v>
      </c>
      <c r="H172" s="116">
        <v>44986</v>
      </c>
      <c r="I172" s="116">
        <v>45021</v>
      </c>
      <c r="J172">
        <v>837.73333333345363</v>
      </c>
      <c r="K172">
        <v>20.250891691864037</v>
      </c>
      <c r="L172">
        <v>10.569358920597097</v>
      </c>
      <c r="M172">
        <v>1.2330000000000001</v>
      </c>
    </row>
    <row r="173" spans="3:14" hidden="1">
      <c r="C173" t="s">
        <v>182</v>
      </c>
      <c r="D173" t="s">
        <v>127</v>
      </c>
      <c r="E173" t="str">
        <f>Table82[[#This Row],[Site ID]]&amp;"-"&amp;Table82[[#This Row],[Site Name]]</f>
        <v>MC-Medina Close</v>
      </c>
      <c r="F173">
        <v>2179872</v>
      </c>
      <c r="G173" t="s">
        <v>19</v>
      </c>
      <c r="H173" s="116">
        <v>44986</v>
      </c>
      <c r="I173" s="116">
        <v>45021</v>
      </c>
      <c r="J173">
        <v>837.69999999983702</v>
      </c>
      <c r="K173">
        <v>20.251697505077356</v>
      </c>
      <c r="L173">
        <v>10.569779491167722</v>
      </c>
      <c r="M173">
        <v>1.2330000000000001</v>
      </c>
    </row>
    <row r="174" spans="3:14" hidden="1">
      <c r="C174" t="s">
        <v>184</v>
      </c>
      <c r="D174" t="s">
        <v>154</v>
      </c>
      <c r="E174" t="str">
        <f>Table82[[#This Row],[Site ID]]&amp;"-"&amp;Table82[[#This Row],[Site Name]]</f>
        <v>PC(A)-Porteous Crescent (A)</v>
      </c>
      <c r="F174">
        <v>2179873</v>
      </c>
      <c r="G174" t="s">
        <v>19</v>
      </c>
      <c r="H174" s="116">
        <v>44986</v>
      </c>
      <c r="I174" s="116">
        <v>45021</v>
      </c>
      <c r="J174">
        <v>837.70000000001164</v>
      </c>
      <c r="K174">
        <v>20.859412677569246</v>
      </c>
      <c r="L174">
        <v>10.886958599983949</v>
      </c>
      <c r="M174">
        <v>1.27</v>
      </c>
    </row>
    <row r="175" spans="3:14" hidden="1">
      <c r="C175" t="s">
        <v>186</v>
      </c>
      <c r="D175" t="s">
        <v>133</v>
      </c>
      <c r="E175" t="str">
        <f>Table82[[#This Row],[Site ID]]&amp;"-"&amp;Table82[[#This Row],[Site Name]]</f>
        <v>NH-Nuffield Hospital</v>
      </c>
      <c r="F175">
        <v>2179874</v>
      </c>
      <c r="G175" t="s">
        <v>19</v>
      </c>
      <c r="H175" s="116">
        <v>44986</v>
      </c>
      <c r="I175" s="116">
        <v>45021</v>
      </c>
      <c r="J175">
        <v>837.68333333346527</v>
      </c>
      <c r="K175">
        <v>19.72649847794202</v>
      </c>
      <c r="L175">
        <v>10.295667264061597</v>
      </c>
      <c r="M175">
        <v>1.2010000000000001</v>
      </c>
    </row>
    <row r="176" spans="3:14" hidden="1">
      <c r="C176" t="s">
        <v>189</v>
      </c>
      <c r="D176" t="s">
        <v>30</v>
      </c>
      <c r="E176" t="str">
        <f>Table82[[#This Row],[Site ID]]&amp;"-"&amp;Table82[[#This Row],[Site Name]]</f>
        <v>AR-Ashdown Road</v>
      </c>
      <c r="F176">
        <v>2179875</v>
      </c>
      <c r="G176" t="s">
        <v>19</v>
      </c>
      <c r="H176" s="116">
        <v>44986</v>
      </c>
      <c r="I176" s="116">
        <v>45021</v>
      </c>
      <c r="J176">
        <v>837.65000000002328</v>
      </c>
      <c r="K176">
        <v>9.214826001312943</v>
      </c>
      <c r="L176">
        <v>4.8094081426476736</v>
      </c>
      <c r="M176">
        <v>0.56100000000000005</v>
      </c>
    </row>
    <row r="177" spans="3:22" hidden="1">
      <c r="C177" t="s">
        <v>191</v>
      </c>
      <c r="D177" t="s">
        <v>60</v>
      </c>
      <c r="E177" t="str">
        <f>Table82[[#This Row],[Site ID]]&amp;"-"&amp;Table82[[#This Row],[Site Name]]</f>
        <v>CC-Chestnut Close</v>
      </c>
      <c r="F177">
        <v>2179876</v>
      </c>
      <c r="G177" t="s">
        <v>19</v>
      </c>
      <c r="H177" s="116">
        <v>44986</v>
      </c>
      <c r="I177" s="116">
        <v>45021</v>
      </c>
      <c r="J177">
        <v>837.56666666659294</v>
      </c>
      <c r="K177">
        <v>23.44182711824141</v>
      </c>
      <c r="L177">
        <v>12.234774070063366</v>
      </c>
      <c r="M177">
        <v>1.427</v>
      </c>
    </row>
    <row r="178" spans="3:22" hidden="1">
      <c r="C178" t="s">
        <v>193</v>
      </c>
      <c r="D178" t="s">
        <v>188</v>
      </c>
      <c r="E178" t="str">
        <f>Table82[[#This Row],[Site ID]]&amp;"-"&amp;Table82[[#This Row],[Site Name]]</f>
        <v>SSQ-Sparrow Square</v>
      </c>
      <c r="F178">
        <v>2179877</v>
      </c>
      <c r="G178" t="s">
        <v>19</v>
      </c>
      <c r="H178" s="116">
        <v>44986</v>
      </c>
      <c r="I178" s="116">
        <v>45021</v>
      </c>
      <c r="J178">
        <v>837.55000000004657</v>
      </c>
      <c r="K178">
        <v>21.388834099455561</v>
      </c>
      <c r="L178">
        <v>11.163274582179312</v>
      </c>
      <c r="M178">
        <v>1.302</v>
      </c>
    </row>
    <row r="179" spans="3:22" hidden="1">
      <c r="C179" t="s">
        <v>195</v>
      </c>
      <c r="D179" t="s">
        <v>76</v>
      </c>
      <c r="E179" t="str">
        <f>Table82[[#This Row],[Site ID]]&amp;"-"&amp;Table82[[#This Row],[Site Name]]</f>
        <v>DD (A)-Dove Dale</v>
      </c>
      <c r="F179">
        <v>2179878</v>
      </c>
      <c r="G179" t="s">
        <v>19</v>
      </c>
      <c r="H179" s="116">
        <v>44986</v>
      </c>
      <c r="I179" s="116">
        <v>45021</v>
      </c>
      <c r="J179">
        <v>837.55000000004657</v>
      </c>
      <c r="K179">
        <v>20.912431496625903</v>
      </c>
      <c r="L179">
        <v>10.914630217445669</v>
      </c>
      <c r="M179">
        <v>1.2729999999999999</v>
      </c>
      <c r="N179" s="208" t="s">
        <v>1342</v>
      </c>
    </row>
    <row r="180" spans="3:22" hidden="1">
      <c r="C180" t="s">
        <v>197</v>
      </c>
      <c r="D180" t="s">
        <v>146</v>
      </c>
      <c r="E180" t="str">
        <f>Table82[[#This Row],[Site ID]]&amp;"-"&amp;Table82[[#This Row],[Site Name]]</f>
        <v>PA-Passfield Avenue</v>
      </c>
      <c r="F180">
        <v>2179879</v>
      </c>
      <c r="G180" t="s">
        <v>19</v>
      </c>
      <c r="H180" s="116">
        <v>44986</v>
      </c>
      <c r="I180" s="116">
        <v>45021</v>
      </c>
      <c r="J180">
        <v>837.50000000005821</v>
      </c>
      <c r="K180">
        <v>24.462269850744569</v>
      </c>
      <c r="L180">
        <v>12.767364222726812</v>
      </c>
      <c r="M180">
        <v>1.4890000000000001</v>
      </c>
    </row>
    <row r="181" spans="3:22" hidden="1">
      <c r="C181" t="s">
        <v>12</v>
      </c>
      <c r="D181" t="s">
        <v>13</v>
      </c>
      <c r="E181" t="str">
        <f>Table82[[#This Row],[Site ID]]&amp;"-"&amp;Table82[[#This Row],[Site Name]]</f>
        <v>HSB-High Street Botley</v>
      </c>
      <c r="F181">
        <v>2202853</v>
      </c>
      <c r="G181" t="s">
        <v>20</v>
      </c>
      <c r="H181" s="116">
        <v>45021</v>
      </c>
      <c r="I181" s="116">
        <v>45049</v>
      </c>
      <c r="J181">
        <v>672.31666666665114</v>
      </c>
      <c r="K181">
        <v>30.922703587100045</v>
      </c>
      <c r="L181">
        <v>16.139198114352844</v>
      </c>
      <c r="M181">
        <v>1.5109999999999999</v>
      </c>
      <c r="P181" s="315"/>
      <c r="Q181" s="315"/>
      <c r="R181" s="315"/>
      <c r="S181" s="315"/>
      <c r="T181" s="315"/>
      <c r="U181" s="315"/>
      <c r="V181" s="315"/>
    </row>
    <row r="182" spans="3:22" hidden="1">
      <c r="C182" t="s">
        <v>23</v>
      </c>
      <c r="D182" t="s">
        <v>24</v>
      </c>
      <c r="E182" t="str">
        <f>Table82[[#This Row],[Site ID]]&amp;"-"&amp;Table82[[#This Row],[Site Name]]</f>
        <v>HSB2A-High Street Botley 2 (A)</v>
      </c>
      <c r="F182">
        <v>2202854</v>
      </c>
      <c r="G182" t="s">
        <v>20</v>
      </c>
      <c r="H182" s="116">
        <v>45021</v>
      </c>
      <c r="I182" s="116">
        <v>45049</v>
      </c>
      <c r="J182">
        <v>672.33333333337214</v>
      </c>
      <c r="K182">
        <v>29.243843827464847</v>
      </c>
      <c r="L182">
        <v>15.262966507027583</v>
      </c>
      <c r="M182">
        <v>1.429</v>
      </c>
      <c r="P182" s="315"/>
      <c r="Q182" s="315"/>
      <c r="R182" s="315"/>
      <c r="S182" s="315"/>
      <c r="T182" s="315"/>
      <c r="U182" s="315"/>
      <c r="V182" s="315"/>
    </row>
    <row r="183" spans="3:22" hidden="1">
      <c r="C183" t="s">
        <v>27</v>
      </c>
      <c r="D183" t="s">
        <v>28</v>
      </c>
      <c r="E183" t="str">
        <f>Table82[[#This Row],[Site ID]]&amp;"-"&amp;Table82[[#This Row],[Site Name]]</f>
        <v>KCA-Kings Copse Avenue</v>
      </c>
      <c r="F183">
        <v>2202855</v>
      </c>
      <c r="G183" t="s">
        <v>20</v>
      </c>
      <c r="H183" s="116">
        <v>45021</v>
      </c>
      <c r="I183" s="116">
        <v>45049</v>
      </c>
      <c r="J183">
        <v>672.33333333337214</v>
      </c>
      <c r="K183">
        <v>29.428024789289328</v>
      </c>
      <c r="L183">
        <v>15.359094357666665</v>
      </c>
      <c r="M183">
        <v>1.4379999999999999</v>
      </c>
      <c r="P183" s="315"/>
      <c r="Q183" s="315"/>
      <c r="R183" s="315"/>
      <c r="S183" s="315"/>
      <c r="T183" s="315"/>
      <c r="U183" s="315"/>
      <c r="V183" s="315"/>
    </row>
    <row r="184" spans="3:22" hidden="1">
      <c r="C184" t="s">
        <v>31</v>
      </c>
      <c r="D184" t="s">
        <v>32</v>
      </c>
      <c r="E184" t="str">
        <f>Table82[[#This Row],[Site ID]]&amp;"-"&amp;Table82[[#This Row],[Site Name]]</f>
        <v>GR-Grange Road</v>
      </c>
      <c r="F184">
        <v>2202856</v>
      </c>
      <c r="G184" t="s">
        <v>20</v>
      </c>
      <c r="H184" s="116">
        <v>45021</v>
      </c>
      <c r="I184" s="116">
        <v>45049</v>
      </c>
      <c r="J184">
        <v>672.35000000009313</v>
      </c>
      <c r="K184">
        <v>28.854302074808228</v>
      </c>
      <c r="L184">
        <v>15.059656615244378</v>
      </c>
      <c r="M184">
        <v>1.41</v>
      </c>
    </row>
    <row r="185" spans="3:22" hidden="1">
      <c r="C185" t="s">
        <v>35</v>
      </c>
      <c r="D185" t="s">
        <v>36</v>
      </c>
      <c r="E185" t="str">
        <f>Table82[[#This Row],[Site ID]]&amp;"-"&amp;Table82[[#This Row],[Site Name]]</f>
        <v>PAV-Pavilion Road</v>
      </c>
      <c r="F185">
        <v>2202857</v>
      </c>
      <c r="G185" t="s">
        <v>20</v>
      </c>
      <c r="H185" s="116">
        <v>45021</v>
      </c>
      <c r="I185" s="116">
        <v>45049</v>
      </c>
      <c r="J185">
        <v>672.3833333333605</v>
      </c>
      <c r="K185">
        <v>17.577742359268555</v>
      </c>
      <c r="L185">
        <v>9.174187035108849</v>
      </c>
      <c r="M185">
        <v>0.85899999999999999</v>
      </c>
      <c r="N185" s="208" t="s">
        <v>1343</v>
      </c>
    </row>
    <row r="186" spans="3:22" hidden="1">
      <c r="C186" t="s">
        <v>39</v>
      </c>
      <c r="D186" t="s">
        <v>40</v>
      </c>
      <c r="E186" t="str">
        <f>Table82[[#This Row],[Site ID]]&amp;"-"&amp;Table82[[#This Row],[Site Name]]</f>
        <v>WSRB-Winchester Street Railway Bridge</v>
      </c>
      <c r="F186">
        <v>2202858</v>
      </c>
      <c r="G186" t="s">
        <v>20</v>
      </c>
      <c r="H186" s="116">
        <v>45021</v>
      </c>
      <c r="I186" s="116">
        <v>45049</v>
      </c>
      <c r="J186">
        <v>672.26666666666279</v>
      </c>
      <c r="K186">
        <v>14.469872570408651</v>
      </c>
      <c r="L186">
        <v>7.552125558668398</v>
      </c>
      <c r="M186">
        <v>0.70699999999999996</v>
      </c>
    </row>
    <row r="187" spans="3:22" hidden="1">
      <c r="C187" t="s">
        <v>43</v>
      </c>
      <c r="D187" t="s">
        <v>44</v>
      </c>
      <c r="E187" t="str">
        <f>Table82[[#This Row],[Site ID]]&amp;"-"&amp;Table82[[#This Row],[Site Name]]</f>
        <v>UNC-Upper Northam Close</v>
      </c>
      <c r="F187">
        <v>2202859</v>
      </c>
      <c r="G187" t="s">
        <v>20</v>
      </c>
      <c r="H187" s="116">
        <v>45021</v>
      </c>
      <c r="I187" s="116">
        <v>45049</v>
      </c>
      <c r="J187">
        <v>672.3666666666395</v>
      </c>
      <c r="K187">
        <v>20.545390907739662</v>
      </c>
      <c r="L187">
        <v>10.723064148089595</v>
      </c>
      <c r="M187">
        <v>1.004</v>
      </c>
    </row>
    <row r="188" spans="3:22" hidden="1">
      <c r="C188" t="s">
        <v>47</v>
      </c>
      <c r="D188" t="s">
        <v>34</v>
      </c>
      <c r="E188" t="str">
        <f>Table82[[#This Row],[Site ID]]&amp;"-"&amp;Table82[[#This Row],[Site Name]]</f>
        <v>BDG-Bridge Road</v>
      </c>
      <c r="F188">
        <v>2202860</v>
      </c>
      <c r="G188" t="s">
        <v>20</v>
      </c>
      <c r="H188" s="116">
        <v>45021</v>
      </c>
      <c r="I188" s="116">
        <v>45049</v>
      </c>
      <c r="J188">
        <v>672.3833333333605</v>
      </c>
      <c r="K188">
        <v>23.921281511041844</v>
      </c>
      <c r="L188">
        <v>12.485011227057329</v>
      </c>
      <c r="M188">
        <v>1.169</v>
      </c>
    </row>
    <row r="189" spans="3:22" hidden="1">
      <c r="C189" t="s">
        <v>50</v>
      </c>
      <c r="D189" t="s">
        <v>38</v>
      </c>
      <c r="E189" t="str">
        <f>Table82[[#This Row],[Site ID]]&amp;"-"&amp;Table82[[#This Row],[Site Name]]</f>
        <v>BDG2-Bridge Road 2</v>
      </c>
      <c r="F189">
        <v>2202861</v>
      </c>
      <c r="G189" t="s">
        <v>20</v>
      </c>
      <c r="H189" s="116">
        <v>45021</v>
      </c>
      <c r="I189" s="116">
        <v>45049</v>
      </c>
      <c r="J189">
        <v>672.3666666666395</v>
      </c>
      <c r="K189">
        <v>40.661047543504694</v>
      </c>
      <c r="L189">
        <v>21.221841097862576</v>
      </c>
      <c r="M189">
        <v>1.9870000000000001</v>
      </c>
    </row>
    <row r="190" spans="3:22" hidden="1">
      <c r="C190" t="s">
        <v>53</v>
      </c>
      <c r="D190" t="s">
        <v>54</v>
      </c>
      <c r="E190" t="str">
        <f>Table82[[#This Row],[Site ID]]&amp;"-"&amp;Table82[[#This Row],[Site Name]]</f>
        <v>OH2-Oakhill 2 (Bridge)</v>
      </c>
      <c r="F190">
        <v>2202862</v>
      </c>
      <c r="G190" t="s">
        <v>20</v>
      </c>
      <c r="H190" s="116">
        <v>45021</v>
      </c>
      <c r="I190" s="116">
        <v>45049</v>
      </c>
      <c r="J190">
        <v>672.36666666681413</v>
      </c>
      <c r="K190">
        <v>44.937926726478672</v>
      </c>
      <c r="L190">
        <v>23.454032738245655</v>
      </c>
      <c r="M190">
        <v>2.1960000000000002</v>
      </c>
    </row>
    <row r="191" spans="3:22" hidden="1">
      <c r="C191" t="s">
        <v>57</v>
      </c>
      <c r="D191" t="s">
        <v>58</v>
      </c>
      <c r="E191" t="str">
        <f>Table82[[#This Row],[Site ID]]&amp;"-"&amp;Table82[[#This Row],[Site Name]]</f>
        <v>OH-Oakhill (Prov)</v>
      </c>
      <c r="F191">
        <v>2202863</v>
      </c>
      <c r="G191" t="s">
        <v>20</v>
      </c>
      <c r="H191" s="116">
        <v>45021</v>
      </c>
      <c r="I191" s="116">
        <v>45049</v>
      </c>
      <c r="J191">
        <v>672.3833333333605</v>
      </c>
      <c r="K191">
        <v>33.518442356789166</v>
      </c>
      <c r="L191">
        <v>17.49396782713422</v>
      </c>
      <c r="M191">
        <v>1.6379999999999999</v>
      </c>
    </row>
    <row r="192" spans="3:22" hidden="1">
      <c r="C192" t="s">
        <v>61</v>
      </c>
      <c r="D192" t="s">
        <v>62</v>
      </c>
      <c r="E192" t="str">
        <f>Table82[[#This Row],[Site ID]]&amp;"-"&amp;Table82[[#This Row],[Site Name]]</f>
        <v>PH2-Providence Hill 2</v>
      </c>
      <c r="F192">
        <v>2202864</v>
      </c>
      <c r="G192" t="s">
        <v>20</v>
      </c>
      <c r="H192" s="116">
        <v>45021</v>
      </c>
      <c r="I192" s="116">
        <v>45049</v>
      </c>
      <c r="J192">
        <v>672.31666666665114</v>
      </c>
      <c r="K192">
        <v>40.234305262897877</v>
      </c>
      <c r="L192">
        <v>20.999115481679478</v>
      </c>
      <c r="M192">
        <v>1.966</v>
      </c>
    </row>
    <row r="193" spans="3:14" hidden="1">
      <c r="C193" t="s">
        <v>65</v>
      </c>
      <c r="D193" t="s">
        <v>66</v>
      </c>
      <c r="E193" t="str">
        <f>Table82[[#This Row],[Site ID]]&amp;"-"&amp;Table82[[#This Row],[Site Name]]</f>
        <v>PH1-Providence Hill 1</v>
      </c>
      <c r="F193">
        <v>2202865</v>
      </c>
      <c r="G193" t="s">
        <v>20</v>
      </c>
      <c r="H193" s="116">
        <v>45021</v>
      </c>
      <c r="I193" s="116">
        <v>45049</v>
      </c>
      <c r="J193">
        <v>672.33333333337214</v>
      </c>
      <c r="K193">
        <v>28.077364402576467</v>
      </c>
      <c r="L193">
        <v>14.654156786313397</v>
      </c>
      <c r="M193">
        <v>1.3720000000000001</v>
      </c>
    </row>
    <row r="194" spans="3:14" hidden="1">
      <c r="C194" t="s">
        <v>69</v>
      </c>
      <c r="D194" t="s">
        <v>70</v>
      </c>
      <c r="E194" t="str">
        <f>Table82[[#This Row],[Site ID]]&amp;"-"&amp;Table82[[#This Row],[Site Name]]</f>
        <v>PH3-Providence Hill 3</v>
      </c>
      <c r="F194">
        <v>2202866</v>
      </c>
      <c r="G194" t="s">
        <v>20</v>
      </c>
      <c r="H194" s="116">
        <v>45021</v>
      </c>
      <c r="I194" s="116">
        <v>45049</v>
      </c>
      <c r="J194">
        <v>672.33333333337214</v>
      </c>
      <c r="K194">
        <v>24.35281606345918</v>
      </c>
      <c r="L194">
        <v>12.710238028945293</v>
      </c>
      <c r="M194">
        <v>1.19</v>
      </c>
    </row>
    <row r="195" spans="3:14" hidden="1">
      <c r="C195" t="s">
        <v>73</v>
      </c>
      <c r="D195" t="s">
        <v>74</v>
      </c>
      <c r="E195" t="str">
        <f>Table82[[#This Row],[Site ID]]&amp;"-"&amp;Table82[[#This Row],[Site Name]]</f>
        <v>HL2-Hamble Lane 2 (Tesco)</v>
      </c>
      <c r="F195">
        <v>2202867</v>
      </c>
      <c r="G195" t="s">
        <v>20</v>
      </c>
      <c r="H195" s="116">
        <v>45021</v>
      </c>
      <c r="I195" s="116">
        <v>45049</v>
      </c>
      <c r="J195">
        <v>672.48333333333721</v>
      </c>
      <c r="K195">
        <v>36.214176311680376</v>
      </c>
      <c r="L195">
        <v>18.900927093778904</v>
      </c>
      <c r="M195">
        <v>1.77</v>
      </c>
    </row>
    <row r="196" spans="3:14" hidden="1">
      <c r="C196" t="s">
        <v>77</v>
      </c>
      <c r="D196" t="s">
        <v>78</v>
      </c>
      <c r="E196" t="str">
        <f>Table82[[#This Row],[Site ID]]&amp;"-"&amp;Table82[[#This Row],[Site Name]]</f>
        <v>HL-Hamble Lane (Woodlands)</v>
      </c>
      <c r="F196">
        <v>2202868</v>
      </c>
      <c r="G196" t="s">
        <v>20</v>
      </c>
      <c r="H196" s="116">
        <v>45021</v>
      </c>
      <c r="I196" s="116">
        <v>45049</v>
      </c>
      <c r="J196">
        <v>672.45000000006985</v>
      </c>
      <c r="K196">
        <v>25.617173024013994</v>
      </c>
      <c r="L196">
        <v>13.370132058462419</v>
      </c>
      <c r="M196">
        <v>1.252</v>
      </c>
    </row>
    <row r="197" spans="3:14" hidden="1">
      <c r="C197" t="s">
        <v>81</v>
      </c>
      <c r="D197" t="s">
        <v>82</v>
      </c>
      <c r="E197" t="str">
        <f>Table82[[#This Row],[Site ID]]&amp;"-"&amp;Table82[[#This Row],[Site Name]]</f>
        <v>HCF-Hamble Corner Fruit Farm</v>
      </c>
      <c r="F197">
        <v>2202869</v>
      </c>
      <c r="G197" t="s">
        <v>20</v>
      </c>
      <c r="H197" s="116">
        <v>45021</v>
      </c>
      <c r="I197" s="116">
        <v>45049</v>
      </c>
      <c r="J197">
        <v>672.3833333333605</v>
      </c>
      <c r="K197">
        <v>27.359070470712524</v>
      </c>
      <c r="L197">
        <v>14.279264337532632</v>
      </c>
      <c r="M197">
        <v>1.337</v>
      </c>
    </row>
    <row r="198" spans="3:14">
      <c r="C198" t="s">
        <v>85</v>
      </c>
      <c r="D198" t="s">
        <v>86</v>
      </c>
      <c r="E198" t="str">
        <f>Table82[[#This Row],[Site ID]]&amp;"-"&amp;Table82[[#This Row],[Site Name]]</f>
        <v>HL4-Hamble Lane 4</v>
      </c>
      <c r="F198">
        <v>2202870</v>
      </c>
      <c r="G198" t="s">
        <v>20</v>
      </c>
      <c r="H198" s="116">
        <v>45021</v>
      </c>
      <c r="I198" s="116">
        <v>45049</v>
      </c>
      <c r="J198">
        <v>672.43333333334886</v>
      </c>
      <c r="K198">
        <v>17.310435730927079</v>
      </c>
      <c r="L198">
        <v>9.0346741810684126</v>
      </c>
      <c r="M198">
        <v>0.84599999999999997</v>
      </c>
    </row>
    <row r="199" spans="3:14" hidden="1">
      <c r="C199" t="s">
        <v>88</v>
      </c>
      <c r="D199" t="s">
        <v>93</v>
      </c>
      <c r="E199" t="str">
        <f>Table82[[#This Row],[Site ID]]&amp;"-"&amp;Table82[[#This Row],[Site Name]]</f>
        <v>HPO-Hound Parish Office</v>
      </c>
      <c r="F199">
        <v>2202872</v>
      </c>
      <c r="G199" t="s">
        <v>20</v>
      </c>
      <c r="H199" s="116">
        <v>45021</v>
      </c>
      <c r="I199" s="116">
        <v>45049</v>
      </c>
      <c r="J199">
        <v>672.39999999990687</v>
      </c>
      <c r="K199">
        <v>17.331756395005375</v>
      </c>
      <c r="L199">
        <v>9.0458018763076069</v>
      </c>
      <c r="M199">
        <v>0.84699999999999998</v>
      </c>
    </row>
    <row r="200" spans="3:14" hidden="1">
      <c r="C200" t="s">
        <v>92</v>
      </c>
      <c r="D200" t="s">
        <v>97</v>
      </c>
      <c r="E200" t="str">
        <f>Table82[[#This Row],[Site ID]]&amp;"-"&amp;Table82[[#This Row],[Site Name]]</f>
        <v>SWA-Swaythling road</v>
      </c>
      <c r="F200">
        <v>2202873</v>
      </c>
      <c r="G200" t="s">
        <v>20</v>
      </c>
      <c r="H200" s="116">
        <v>45021</v>
      </c>
      <c r="I200" s="116">
        <v>45049</v>
      </c>
      <c r="J200">
        <v>672.45000000006985</v>
      </c>
      <c r="K200">
        <v>26.84483307308815</v>
      </c>
      <c r="L200">
        <v>14.010873211423878</v>
      </c>
      <c r="M200">
        <v>1.3120000000000001</v>
      </c>
    </row>
    <row r="201" spans="3:14" hidden="1">
      <c r="C201" t="s">
        <v>96</v>
      </c>
      <c r="D201" t="s">
        <v>26</v>
      </c>
      <c r="E201" t="str">
        <f>Table82[[#This Row],[Site ID]]&amp;"-"&amp;Table82[[#This Row],[Site Name]]</f>
        <v>AL-Allington Lane</v>
      </c>
      <c r="F201">
        <v>2202874</v>
      </c>
      <c r="G201" t="s">
        <v>20</v>
      </c>
      <c r="H201" s="116">
        <v>45021</v>
      </c>
      <c r="I201" s="116">
        <v>45049</v>
      </c>
      <c r="J201">
        <v>672.46666666679084</v>
      </c>
      <c r="K201">
        <v>6.2199900862484796</v>
      </c>
      <c r="L201">
        <v>3.2463413811317743</v>
      </c>
      <c r="M201">
        <v>0.30399999999999999</v>
      </c>
      <c r="N201" s="208" t="s">
        <v>1344</v>
      </c>
    </row>
    <row r="202" spans="3:14" hidden="1">
      <c r="C202" t="s">
        <v>99</v>
      </c>
      <c r="D202" t="s">
        <v>102</v>
      </c>
      <c r="E202" t="str">
        <f>Table82[[#This Row],[Site ID]]&amp;"-"&amp;Table82[[#This Row],[Site Name]]</f>
        <v>JW-Jukes Walk</v>
      </c>
      <c r="F202">
        <v>2202875</v>
      </c>
      <c r="G202" t="s">
        <v>20</v>
      </c>
      <c r="H202" s="116">
        <v>45021</v>
      </c>
      <c r="I202" s="116">
        <v>45049</v>
      </c>
      <c r="J202">
        <v>672.51666666660458</v>
      </c>
      <c r="K202">
        <v>22.504869767789742</v>
      </c>
      <c r="L202">
        <v>11.745756663773353</v>
      </c>
      <c r="M202">
        <v>1.1000000000000001</v>
      </c>
    </row>
    <row r="203" spans="3:14" hidden="1">
      <c r="C203" t="s">
        <v>101</v>
      </c>
      <c r="D203" t="s">
        <v>46</v>
      </c>
      <c r="E203" t="str">
        <f>Table82[[#This Row],[Site ID]]&amp;"-"&amp;Table82[[#This Row],[Site Name]]</f>
        <v>BOT-Botley Road</v>
      </c>
      <c r="F203">
        <v>2202876</v>
      </c>
      <c r="G203" t="s">
        <v>20</v>
      </c>
      <c r="H203" s="116">
        <v>45021</v>
      </c>
      <c r="I203" s="116">
        <v>45049</v>
      </c>
      <c r="J203">
        <v>672.48333333333721</v>
      </c>
      <c r="K203">
        <v>29.544220674613822</v>
      </c>
      <c r="L203">
        <v>15.419739391760867</v>
      </c>
      <c r="M203">
        <v>1.444</v>
      </c>
    </row>
    <row r="204" spans="3:14" hidden="1">
      <c r="C204" t="s">
        <v>104</v>
      </c>
      <c r="D204" t="s">
        <v>107</v>
      </c>
      <c r="E204" t="str">
        <f>Table82[[#This Row],[Site ID]]&amp;"-"&amp;Table82[[#This Row],[Site Name]]</f>
        <v>WYV-Wyvern School</v>
      </c>
      <c r="F204">
        <v>2202877</v>
      </c>
      <c r="G204" t="s">
        <v>20</v>
      </c>
      <c r="H204" s="116">
        <v>45021</v>
      </c>
      <c r="I204" s="116">
        <v>45049</v>
      </c>
      <c r="J204">
        <v>672.44999999989523</v>
      </c>
      <c r="K204">
        <v>23.816604952044752</v>
      </c>
      <c r="L204">
        <v>12.430378367455507</v>
      </c>
      <c r="M204">
        <v>1.1639999999999999</v>
      </c>
    </row>
    <row r="205" spans="3:14" hidden="1">
      <c r="C205" t="s">
        <v>106</v>
      </c>
      <c r="D205" t="s">
        <v>84</v>
      </c>
      <c r="E205" t="str">
        <f>Table82[[#This Row],[Site ID]]&amp;"-"&amp;Table82[[#This Row],[Site Name]]</f>
        <v>FORSL-Fair Oak Road/Sandy Lane</v>
      </c>
      <c r="F205">
        <v>2202878</v>
      </c>
      <c r="G205" t="s">
        <v>20</v>
      </c>
      <c r="H205" s="116">
        <v>45021</v>
      </c>
      <c r="I205" s="116">
        <v>45049</v>
      </c>
      <c r="J205">
        <v>672.44999999989523</v>
      </c>
      <c r="K205">
        <v>27.376819094360727</v>
      </c>
      <c r="L205">
        <v>14.288527711044221</v>
      </c>
      <c r="M205">
        <v>1.3380000000000001</v>
      </c>
    </row>
    <row r="206" spans="3:14" hidden="1">
      <c r="C206" t="s">
        <v>109</v>
      </c>
      <c r="D206" t="s">
        <v>80</v>
      </c>
      <c r="E206" t="str">
        <f>Table82[[#This Row],[Site ID]]&amp;"-"&amp;Table82[[#This Row],[Site Name]]</f>
        <v>FOR-Fair Oak Road</v>
      </c>
      <c r="F206">
        <v>2202879</v>
      </c>
      <c r="G206" t="s">
        <v>20</v>
      </c>
      <c r="H206" s="116">
        <v>45021</v>
      </c>
      <c r="I206" s="116">
        <v>45049</v>
      </c>
      <c r="J206">
        <v>672.50000000005821</v>
      </c>
      <c r="K206">
        <v>17.758828252786568</v>
      </c>
      <c r="L206">
        <v>9.2686995056297334</v>
      </c>
      <c r="M206">
        <v>0.86799999999999999</v>
      </c>
    </row>
    <row r="207" spans="3:14" hidden="1">
      <c r="C207" t="s">
        <v>111</v>
      </c>
      <c r="D207" t="s">
        <v>49</v>
      </c>
      <c r="E207" t="str">
        <f>Table82[[#This Row],[Site ID]]&amp;"-"&amp;Table82[[#This Row],[Site Name]]</f>
        <v>BR-Bishopstoke Road</v>
      </c>
      <c r="F207">
        <v>2202880</v>
      </c>
      <c r="G207" t="s">
        <v>20</v>
      </c>
      <c r="H207" s="116">
        <v>45021</v>
      </c>
      <c r="I207" s="116">
        <v>45049</v>
      </c>
      <c r="J207">
        <v>672.48333333333721</v>
      </c>
      <c r="K207">
        <v>26.229702842697314</v>
      </c>
      <c r="L207">
        <v>13.689824030635341</v>
      </c>
      <c r="M207">
        <v>1.282</v>
      </c>
    </row>
    <row r="208" spans="3:14" hidden="1">
      <c r="C208" t="s">
        <v>113</v>
      </c>
      <c r="D208" t="s">
        <v>52</v>
      </c>
      <c r="E208" t="str">
        <f>Table82[[#This Row],[Site ID]]&amp;"-"&amp;Table82[[#This Row],[Site Name]]</f>
        <v>BR2-Bishopstoke Road 2</v>
      </c>
      <c r="F208">
        <v>2202881</v>
      </c>
      <c r="G208" t="s">
        <v>20</v>
      </c>
      <c r="H208" s="116">
        <v>45021</v>
      </c>
      <c r="I208" s="116">
        <v>45049</v>
      </c>
      <c r="J208">
        <v>672.50000000005821</v>
      </c>
      <c r="K208">
        <v>32.162301858733279</v>
      </c>
      <c r="L208">
        <v>16.786170072407767</v>
      </c>
      <c r="M208">
        <v>1.5720000000000001</v>
      </c>
    </row>
    <row r="209" spans="3:14" hidden="1">
      <c r="C209" t="s">
        <v>115</v>
      </c>
      <c r="D209" t="s">
        <v>118</v>
      </c>
      <c r="E209" t="str">
        <f>Table82[[#This Row],[Site ID]]&amp;"-"&amp;Table82[[#This Row],[Site Name]]</f>
        <v>TWY-Twyford Road</v>
      </c>
      <c r="F209">
        <v>2202882</v>
      </c>
      <c r="G209" t="s">
        <v>20</v>
      </c>
      <c r="H209" s="116">
        <v>45021</v>
      </c>
      <c r="I209" s="116">
        <v>45049</v>
      </c>
      <c r="J209">
        <v>672.51666666660458</v>
      </c>
      <c r="K209">
        <v>22.791295383016159</v>
      </c>
      <c r="L209">
        <v>11.895248112221378</v>
      </c>
      <c r="M209">
        <v>1.1140000000000001</v>
      </c>
    </row>
    <row r="210" spans="3:14" hidden="1">
      <c r="C210" t="s">
        <v>117</v>
      </c>
      <c r="D210" t="s">
        <v>122</v>
      </c>
      <c r="E210" t="str">
        <f>Table82[[#This Row],[Site ID]]&amp;"-"&amp;Table82[[#This Row],[Site Name]]</f>
        <v>MS-Mill Street</v>
      </c>
      <c r="F210">
        <v>2202883</v>
      </c>
      <c r="G210" t="s">
        <v>20</v>
      </c>
      <c r="H210" s="116">
        <v>45021</v>
      </c>
      <c r="I210" s="116">
        <v>45049</v>
      </c>
      <c r="J210">
        <v>672.53333333332557</v>
      </c>
      <c r="K210">
        <v>27.51663610230008</v>
      </c>
      <c r="L210">
        <v>14.361501097233862</v>
      </c>
      <c r="M210">
        <v>1.345</v>
      </c>
    </row>
    <row r="211" spans="3:14" hidden="1">
      <c r="C211" t="s">
        <v>121</v>
      </c>
      <c r="D211" t="s">
        <v>72</v>
      </c>
      <c r="E211" t="str">
        <f>Table82[[#This Row],[Site ID]]&amp;"-"&amp;Table82[[#This Row],[Site Name]]</f>
        <v>CR4-Campbell Road 4</v>
      </c>
      <c r="F211">
        <v>2202884</v>
      </c>
      <c r="G211" t="s">
        <v>20</v>
      </c>
      <c r="H211" s="116">
        <v>45021</v>
      </c>
      <c r="I211" s="116">
        <v>45049</v>
      </c>
      <c r="J211">
        <v>672.60000000003492</v>
      </c>
      <c r="K211">
        <v>22.317973535532591</v>
      </c>
      <c r="L211">
        <v>11.648211657376091</v>
      </c>
      <c r="M211">
        <v>1.091</v>
      </c>
    </row>
    <row r="212" spans="3:14" hidden="1">
      <c r="C212" t="s">
        <v>125</v>
      </c>
      <c r="D212" t="s">
        <v>64</v>
      </c>
      <c r="E212" t="str">
        <f>Table82[[#This Row],[Site ID]]&amp;"-"&amp;Table82[[#This Row],[Site Name]]</f>
        <v>CR-Campbell Road</v>
      </c>
      <c r="F212">
        <v>2202886</v>
      </c>
      <c r="G212" t="s">
        <v>20</v>
      </c>
      <c r="H212" s="116">
        <v>45021</v>
      </c>
      <c r="I212" s="116">
        <v>45049</v>
      </c>
      <c r="J212">
        <v>672.71666666673264</v>
      </c>
      <c r="K212">
        <v>32.479189356585771</v>
      </c>
      <c r="L212">
        <v>16.951560206986311</v>
      </c>
      <c r="M212">
        <v>1.5880000000000001</v>
      </c>
    </row>
    <row r="213" spans="3:14" hidden="1">
      <c r="C213" t="s">
        <v>128</v>
      </c>
      <c r="D213" t="s">
        <v>135</v>
      </c>
      <c r="E213" t="str">
        <f>Table82[[#This Row],[Site ID]]&amp;"-"&amp;Table82[[#This Row],[Site Name]]</f>
        <v>SRAN(A)-Southampton Road Analyser (A)</v>
      </c>
      <c r="F213">
        <v>2202887</v>
      </c>
      <c r="G213" t="s">
        <v>20</v>
      </c>
      <c r="H213" s="116">
        <v>45021</v>
      </c>
      <c r="I213" s="116">
        <v>45049</v>
      </c>
      <c r="J213">
        <v>671.93333333329065</v>
      </c>
      <c r="K213">
        <v>34.462342990378218</v>
      </c>
      <c r="L213">
        <v>17.986609076397819</v>
      </c>
      <c r="M213">
        <v>1.6830000000000001</v>
      </c>
    </row>
    <row r="214" spans="3:14" hidden="1">
      <c r="C214" t="s">
        <v>131</v>
      </c>
      <c r="D214" t="s">
        <v>138</v>
      </c>
      <c r="E214" t="str">
        <f>Table82[[#This Row],[Site ID]]&amp;"-"&amp;Table82[[#This Row],[Site Name]]</f>
        <v>SRAN(B)-Southampton Road Analyser (B)</v>
      </c>
      <c r="F214">
        <v>2202888</v>
      </c>
      <c r="G214" t="s">
        <v>20</v>
      </c>
      <c r="H214" s="116">
        <v>45021</v>
      </c>
      <c r="I214" s="116">
        <v>45049</v>
      </c>
      <c r="J214">
        <v>671.93333333329065</v>
      </c>
      <c r="K214">
        <v>34.421389522772301</v>
      </c>
      <c r="L214">
        <v>17.965234615225629</v>
      </c>
      <c r="M214">
        <v>1.681</v>
      </c>
    </row>
    <row r="215" spans="3:14" hidden="1">
      <c r="C215" t="s">
        <v>134</v>
      </c>
      <c r="D215" t="s">
        <v>141</v>
      </c>
      <c r="E215" t="str">
        <f>Table82[[#This Row],[Site ID]]&amp;"-"&amp;Table82[[#This Row],[Site Name]]</f>
        <v>SRAN(C)-Southampton Road Analyser (C)</v>
      </c>
      <c r="F215">
        <v>2202889</v>
      </c>
      <c r="G215" t="s">
        <v>20</v>
      </c>
      <c r="H215" s="116">
        <v>45021</v>
      </c>
      <c r="I215" s="116">
        <v>45049</v>
      </c>
      <c r="J215">
        <v>671.93333333329065</v>
      </c>
      <c r="K215">
        <v>35.260935608693579</v>
      </c>
      <c r="L215">
        <v>18.403411069255522</v>
      </c>
      <c r="M215">
        <v>1.722</v>
      </c>
    </row>
    <row r="216" spans="3:14" hidden="1">
      <c r="C216" t="s">
        <v>137</v>
      </c>
      <c r="D216" t="s">
        <v>56</v>
      </c>
      <c r="E216" t="str">
        <f>Table82[[#This Row],[Site ID]]&amp;"-"&amp;Table82[[#This Row],[Site Name]]</f>
        <v>CA-Chestnut Avenue</v>
      </c>
      <c r="F216">
        <v>2202890</v>
      </c>
      <c r="G216" t="s">
        <v>20</v>
      </c>
      <c r="H216" s="116">
        <v>45021</v>
      </c>
      <c r="I216" s="116">
        <v>45049</v>
      </c>
      <c r="J216">
        <v>672.48333333333721</v>
      </c>
      <c r="K216">
        <v>22.812885077696961</v>
      </c>
      <c r="L216">
        <v>11.90651622009236</v>
      </c>
      <c r="M216">
        <v>1.115</v>
      </c>
    </row>
    <row r="217" spans="3:14" hidden="1">
      <c r="C217" t="s">
        <v>140</v>
      </c>
      <c r="D217" t="s">
        <v>152</v>
      </c>
      <c r="E217" t="str">
        <f>Table82[[#This Row],[Site ID]]&amp;"-"&amp;Table82[[#This Row],[Site Name]]</f>
        <v>SR2-Southampton Road 2</v>
      </c>
      <c r="F217">
        <v>2202892</v>
      </c>
      <c r="G217" t="s">
        <v>20</v>
      </c>
      <c r="H217" s="116">
        <v>45021</v>
      </c>
      <c r="I217" s="116">
        <v>45049</v>
      </c>
      <c r="J217">
        <v>672.31666666665114</v>
      </c>
      <c r="K217">
        <v>39.211052331491523</v>
      </c>
      <c r="L217">
        <v>20.4650586281271</v>
      </c>
      <c r="M217">
        <v>1.9159999999999999</v>
      </c>
    </row>
    <row r="218" spans="3:14" hidden="1">
      <c r="C218" t="s">
        <v>144</v>
      </c>
      <c r="D218" t="s">
        <v>156</v>
      </c>
      <c r="E218" t="str">
        <f>Table82[[#This Row],[Site ID]]&amp;"-"&amp;Table82[[#This Row],[Site Name]]</f>
        <v>TP(A)-The Point (A)</v>
      </c>
      <c r="F218">
        <v>2202893</v>
      </c>
      <c r="G218" t="s">
        <v>20</v>
      </c>
      <c r="H218" s="116">
        <v>45021</v>
      </c>
      <c r="I218" s="116">
        <v>45049</v>
      </c>
      <c r="J218">
        <v>672.26666666666279</v>
      </c>
      <c r="K218">
        <v>21.612709242364268</v>
      </c>
      <c r="L218">
        <v>11.280119646327906</v>
      </c>
      <c r="M218">
        <v>1.056</v>
      </c>
    </row>
    <row r="219" spans="3:14" hidden="1">
      <c r="C219" t="s">
        <v>147</v>
      </c>
      <c r="D219" t="s">
        <v>159</v>
      </c>
      <c r="E219" t="str">
        <f>Table82[[#This Row],[Site ID]]&amp;"-"&amp;Table82[[#This Row],[Site Name]]</f>
        <v>TP(B)-The Point (B)</v>
      </c>
      <c r="F219">
        <v>2202894</v>
      </c>
      <c r="G219" t="s">
        <v>20</v>
      </c>
      <c r="H219" s="116">
        <v>45021</v>
      </c>
      <c r="I219" s="116">
        <v>45049</v>
      </c>
      <c r="J219">
        <v>672.26666666666279</v>
      </c>
      <c r="K219">
        <v>22.329039567632019</v>
      </c>
      <c r="L219">
        <v>11.653987248242181</v>
      </c>
      <c r="M219">
        <v>1.091</v>
      </c>
    </row>
    <row r="220" spans="3:14" hidden="1">
      <c r="C220" t="s">
        <v>151</v>
      </c>
      <c r="D220" t="s">
        <v>162</v>
      </c>
      <c r="E220" t="str">
        <f>Table82[[#This Row],[Site ID]]&amp;"-"&amp;Table82[[#This Row],[Site Name]]</f>
        <v>TP(C)-The Point (C)</v>
      </c>
      <c r="F220">
        <v>2202895</v>
      </c>
      <c r="G220" t="s">
        <v>20</v>
      </c>
      <c r="H220" s="116">
        <v>45021</v>
      </c>
      <c r="I220" s="116">
        <v>45049</v>
      </c>
      <c r="J220">
        <v>672.26666666666279</v>
      </c>
      <c r="K220">
        <v>22.062974018246855</v>
      </c>
      <c r="L220">
        <v>11.515122138959738</v>
      </c>
      <c r="M220">
        <v>1.0780000000000001</v>
      </c>
    </row>
    <row r="221" spans="3:14" hidden="1">
      <c r="C221" t="s">
        <v>155</v>
      </c>
      <c r="D221" t="s">
        <v>124</v>
      </c>
      <c r="E221" t="str">
        <f>Table82[[#This Row],[Site ID]]&amp;"-"&amp;Table82[[#This Row],[Site Name]]</f>
        <v>LRPR-leigh road/pluto Road</v>
      </c>
      <c r="F221">
        <v>2202896</v>
      </c>
      <c r="G221" t="s">
        <v>20</v>
      </c>
      <c r="H221" s="116">
        <v>45021</v>
      </c>
      <c r="I221" s="116">
        <v>45049</v>
      </c>
      <c r="J221">
        <v>672.28333333320916</v>
      </c>
      <c r="K221">
        <v>2.6401234598512451</v>
      </c>
      <c r="L221">
        <v>1.3779349999223618</v>
      </c>
      <c r="M221">
        <v>0.129</v>
      </c>
      <c r="N221" s="208" t="s">
        <v>1296</v>
      </c>
    </row>
    <row r="222" spans="3:14" hidden="1">
      <c r="C222" t="s">
        <v>158</v>
      </c>
      <c r="D222" t="s">
        <v>143</v>
      </c>
      <c r="E222" t="str">
        <f>Table82[[#This Row],[Site ID]]&amp;"-"&amp;Table82[[#This Row],[Site Name]]</f>
        <v>OX-Oxburgh Close</v>
      </c>
      <c r="F222">
        <v>2202897</v>
      </c>
      <c r="G222" t="s">
        <v>20</v>
      </c>
      <c r="H222" s="116">
        <v>45021</v>
      </c>
      <c r="I222" s="116">
        <v>45049</v>
      </c>
      <c r="J222">
        <v>672.26666666666279</v>
      </c>
      <c r="K222">
        <v>13.814941987306705</v>
      </c>
      <c r="L222">
        <v>7.2103037512039174</v>
      </c>
      <c r="M222">
        <v>0.67500000000000004</v>
      </c>
    </row>
    <row r="223" spans="3:14" hidden="1">
      <c r="C223" t="s">
        <v>161</v>
      </c>
      <c r="D223" t="s">
        <v>95</v>
      </c>
      <c r="E223" t="str">
        <f>Table82[[#This Row],[Site ID]]&amp;"-"&amp;Table82[[#This Row],[Site Name]]</f>
        <v>HG-Hadleigh Gardens</v>
      </c>
      <c r="F223">
        <v>2202898</v>
      </c>
      <c r="G223" t="s">
        <v>20</v>
      </c>
      <c r="H223" s="116">
        <v>45021</v>
      </c>
      <c r="I223" s="116">
        <v>45049</v>
      </c>
      <c r="J223">
        <v>672.24999999994179</v>
      </c>
      <c r="K223">
        <v>31.355579025662813</v>
      </c>
      <c r="L223">
        <v>16.365124752433619</v>
      </c>
      <c r="M223">
        <v>1.532</v>
      </c>
    </row>
    <row r="224" spans="3:14" hidden="1">
      <c r="C224" t="s">
        <v>164</v>
      </c>
      <c r="D224" t="s">
        <v>175</v>
      </c>
      <c r="E224" t="str">
        <f>Table82[[#This Row],[Site ID]]&amp;"-"&amp;Table82[[#This Row],[Site Name]]</f>
        <v>WA-Woodside Avenue</v>
      </c>
      <c r="F224">
        <v>2202899</v>
      </c>
      <c r="G224" t="s">
        <v>20</v>
      </c>
      <c r="H224" s="116">
        <v>45021</v>
      </c>
      <c r="I224" s="116">
        <v>45049</v>
      </c>
      <c r="J224">
        <v>672.24999999994179</v>
      </c>
      <c r="K224">
        <v>27.507766455933957</v>
      </c>
      <c r="L224">
        <v>14.356871845477015</v>
      </c>
      <c r="M224">
        <v>1.3440000000000001</v>
      </c>
    </row>
    <row r="225" spans="3:14" hidden="1">
      <c r="C225" t="s">
        <v>168</v>
      </c>
      <c r="D225" t="s">
        <v>42</v>
      </c>
      <c r="E225" t="str">
        <f>Table82[[#This Row],[Site ID]]&amp;"-"&amp;Table82[[#This Row],[Site Name]]</f>
        <v>BEL-Belmont Road</v>
      </c>
      <c r="F225">
        <v>2202900</v>
      </c>
      <c r="G225" t="s">
        <v>20</v>
      </c>
      <c r="H225" s="116">
        <v>45021</v>
      </c>
      <c r="I225" s="116">
        <v>45049</v>
      </c>
      <c r="J225">
        <v>672.23333333339542</v>
      </c>
      <c r="K225">
        <v>19.628424158276562</v>
      </c>
      <c r="L225">
        <v>10.244480249622423</v>
      </c>
      <c r="M225">
        <v>0.95899999999999996</v>
      </c>
    </row>
    <row r="226" spans="3:14" hidden="1">
      <c r="C226" t="s">
        <v>171</v>
      </c>
      <c r="D226" t="s">
        <v>120</v>
      </c>
      <c r="E226" t="str">
        <f>Table82[[#This Row],[Site ID]]&amp;"-"&amp;Table82[[#This Row],[Site Name]]</f>
        <v>LR13-Leigh Road/J13</v>
      </c>
      <c r="F226">
        <v>2202901</v>
      </c>
      <c r="G226" t="s">
        <v>20</v>
      </c>
      <c r="H226" s="116">
        <v>45021</v>
      </c>
      <c r="I226" s="116">
        <v>45049</v>
      </c>
      <c r="J226" s="117">
        <v>672.21666666667443</v>
      </c>
      <c r="K226" s="117">
        <v>37.374756155009116</v>
      </c>
      <c r="L226" s="117">
        <v>19.506657700944217</v>
      </c>
      <c r="M226" s="117">
        <v>1.8260000000000001</v>
      </c>
      <c r="N226" s="117"/>
    </row>
    <row r="227" spans="3:14" hidden="1">
      <c r="C227" t="s">
        <v>174</v>
      </c>
      <c r="D227" t="s">
        <v>167</v>
      </c>
      <c r="E227" t="str">
        <f>Table82[[#This Row],[Site ID]]&amp;"-"&amp;Table82[[#This Row],[Site Name]]</f>
        <v>SC(A)-Steele Close (A)</v>
      </c>
      <c r="F227">
        <v>2202902</v>
      </c>
      <c r="G227" t="s">
        <v>20</v>
      </c>
      <c r="H227" s="116">
        <v>45021</v>
      </c>
      <c r="I227" s="116">
        <v>45049</v>
      </c>
      <c r="J227">
        <v>672.25000000011642</v>
      </c>
      <c r="K227">
        <v>22.32959315730368</v>
      </c>
      <c r="L227">
        <v>11.654276178133445</v>
      </c>
      <c r="M227">
        <v>1.091</v>
      </c>
    </row>
    <row r="228" spans="3:14" hidden="1">
      <c r="C228" t="s">
        <v>177</v>
      </c>
      <c r="D228" t="s">
        <v>170</v>
      </c>
      <c r="E228" t="str">
        <f>Table82[[#This Row],[Site ID]]&amp;"-"&amp;Table82[[#This Row],[Site Name]]</f>
        <v>SC(B)-Steele Close (B)</v>
      </c>
      <c r="F228">
        <v>2202903</v>
      </c>
      <c r="G228" t="s">
        <v>20</v>
      </c>
      <c r="H228" s="116">
        <v>45021</v>
      </c>
      <c r="I228" s="116">
        <v>45049</v>
      </c>
      <c r="J228">
        <v>672.24999999994179</v>
      </c>
      <c r="K228">
        <v>22.657066567499172</v>
      </c>
      <c r="L228">
        <v>11.825191319154056</v>
      </c>
      <c r="M228">
        <v>1.107</v>
      </c>
    </row>
    <row r="229" spans="3:14" hidden="1">
      <c r="C229" t="s">
        <v>179</v>
      </c>
      <c r="D229" t="s">
        <v>173</v>
      </c>
      <c r="E229" t="str">
        <f>Table82[[#This Row],[Site ID]]&amp;"-"&amp;Table82[[#This Row],[Site Name]]</f>
        <v>SC(C)-Steele Close (C)</v>
      </c>
      <c r="F229">
        <v>2202904</v>
      </c>
      <c r="G229" t="s">
        <v>20</v>
      </c>
      <c r="H229" s="116">
        <v>45021</v>
      </c>
      <c r="I229" s="116">
        <v>45049</v>
      </c>
      <c r="J229">
        <v>672.24999999994179</v>
      </c>
      <c r="K229">
        <v>0.6344797322425243</v>
      </c>
      <c r="L229">
        <v>0.33114808572156801</v>
      </c>
      <c r="M229">
        <v>3.1E-2</v>
      </c>
    </row>
    <row r="230" spans="3:14" hidden="1">
      <c r="C230" t="s">
        <v>182</v>
      </c>
      <c r="D230" t="s">
        <v>127</v>
      </c>
      <c r="E230" t="str">
        <f>Table82[[#This Row],[Site ID]]&amp;"-"&amp;Table82[[#This Row],[Site Name]]</f>
        <v>MC-Medina Close</v>
      </c>
      <c r="F230">
        <v>2202905</v>
      </c>
      <c r="G230" t="s">
        <v>20</v>
      </c>
      <c r="H230" s="116">
        <v>45021</v>
      </c>
      <c r="I230" s="116">
        <v>45049</v>
      </c>
      <c r="J230">
        <v>672.30000000010477</v>
      </c>
      <c r="K230">
        <v>20.895342852889794</v>
      </c>
      <c r="L230">
        <v>10.905711301090706</v>
      </c>
      <c r="M230">
        <v>1.0209999999999999</v>
      </c>
    </row>
    <row r="231" spans="3:14" hidden="1">
      <c r="C231" t="s">
        <v>184</v>
      </c>
      <c r="D231" t="s">
        <v>154</v>
      </c>
      <c r="E231" t="str">
        <f>Table82[[#This Row],[Site ID]]&amp;"-"&amp;Table82[[#This Row],[Site Name]]</f>
        <v>PC(A)-Porteous Crescent (A)</v>
      </c>
      <c r="F231">
        <v>2202906</v>
      </c>
      <c r="G231" t="s">
        <v>20</v>
      </c>
      <c r="H231" s="116">
        <v>45021</v>
      </c>
      <c r="I231" s="116">
        <v>45049</v>
      </c>
      <c r="J231">
        <v>672.30000000010477</v>
      </c>
      <c r="K231">
        <v>18.910182954035431</v>
      </c>
      <c r="L231">
        <v>9.8696153204777826</v>
      </c>
      <c r="M231">
        <v>0.92400000000000004</v>
      </c>
    </row>
    <row r="232" spans="3:14" hidden="1">
      <c r="C232" t="s">
        <v>186</v>
      </c>
      <c r="D232" t="s">
        <v>133</v>
      </c>
      <c r="E232" t="str">
        <f>Table82[[#This Row],[Site ID]]&amp;"-"&amp;Table82[[#This Row],[Site Name]]</f>
        <v>NH-Nuffield Hospital</v>
      </c>
      <c r="F232">
        <v>2202907</v>
      </c>
      <c r="G232" t="s">
        <v>20</v>
      </c>
      <c r="H232" s="116">
        <v>45021</v>
      </c>
      <c r="I232" s="116">
        <v>45049</v>
      </c>
      <c r="J232">
        <v>672.31666666665114</v>
      </c>
      <c r="K232">
        <v>19.789711693398903</v>
      </c>
      <c r="L232">
        <v>10.328659547702976</v>
      </c>
      <c r="M232">
        <v>0.96699999999999997</v>
      </c>
    </row>
    <row r="233" spans="3:14" hidden="1">
      <c r="C233" t="s">
        <v>189</v>
      </c>
      <c r="D233" t="s">
        <v>30</v>
      </c>
      <c r="E233" t="str">
        <f>Table82[[#This Row],[Site ID]]&amp;"-"&amp;Table82[[#This Row],[Site Name]]</f>
        <v>AR-Ashdown Road</v>
      </c>
      <c r="F233">
        <v>2202908</v>
      </c>
      <c r="G233" t="s">
        <v>20</v>
      </c>
      <c r="H233" s="116">
        <v>45021</v>
      </c>
      <c r="I233" s="116">
        <v>45049</v>
      </c>
      <c r="J233">
        <v>672.29999999993015</v>
      </c>
      <c r="K233">
        <v>7.6745872378410471</v>
      </c>
      <c r="L233">
        <v>4.0055256982468936</v>
      </c>
      <c r="M233">
        <v>0.375</v>
      </c>
    </row>
    <row r="234" spans="3:14" hidden="1">
      <c r="C234" t="s">
        <v>191</v>
      </c>
      <c r="D234" t="s">
        <v>60</v>
      </c>
      <c r="E234" t="str">
        <f>Table82[[#This Row],[Site ID]]&amp;"-"&amp;Table82[[#This Row],[Site Name]]</f>
        <v>CC-Chestnut Close</v>
      </c>
      <c r="F234">
        <v>2202909</v>
      </c>
      <c r="G234" t="s">
        <v>20</v>
      </c>
      <c r="H234" s="116">
        <v>45021</v>
      </c>
      <c r="I234" s="116">
        <v>45049</v>
      </c>
      <c r="J234">
        <v>672.33333333337214</v>
      </c>
      <c r="K234">
        <v>22.347290034703718</v>
      </c>
      <c r="L234">
        <v>11.663512544208622</v>
      </c>
      <c r="M234">
        <v>1.0920000000000001</v>
      </c>
    </row>
    <row r="235" spans="3:14" hidden="1">
      <c r="C235" t="s">
        <v>193</v>
      </c>
      <c r="D235" t="s">
        <v>188</v>
      </c>
      <c r="E235" t="str">
        <f>Table82[[#This Row],[Site ID]]&amp;"-"&amp;Table82[[#This Row],[Site Name]]</f>
        <v>SSQ-Sparrow Square</v>
      </c>
      <c r="F235">
        <v>2202910</v>
      </c>
      <c r="G235" t="s">
        <v>20</v>
      </c>
      <c r="H235" s="116">
        <v>45021</v>
      </c>
      <c r="I235" s="116">
        <v>45049</v>
      </c>
      <c r="J235">
        <v>672.41666666662786</v>
      </c>
      <c r="K235">
        <v>20.052774817202792</v>
      </c>
      <c r="L235">
        <v>10.465957629020247</v>
      </c>
      <c r="M235">
        <v>0.98</v>
      </c>
    </row>
    <row r="236" spans="3:14" hidden="1">
      <c r="C236" t="s">
        <v>195</v>
      </c>
      <c r="D236" t="s">
        <v>76</v>
      </c>
      <c r="E236" t="str">
        <f>Table82[[#This Row],[Site ID]]&amp;"-"&amp;Table82[[#This Row],[Site Name]]</f>
        <v>DD (A)-Dove Dale</v>
      </c>
      <c r="F236">
        <v>2202911</v>
      </c>
      <c r="G236" t="s">
        <v>20</v>
      </c>
      <c r="H236" s="116">
        <v>45021</v>
      </c>
      <c r="I236" s="116">
        <v>45049</v>
      </c>
      <c r="J236">
        <v>672.28333333338378</v>
      </c>
      <c r="K236">
        <v>19.913489352206156</v>
      </c>
      <c r="L236">
        <v>10.39326166607837</v>
      </c>
      <c r="M236">
        <v>0.97299999999999998</v>
      </c>
    </row>
    <row r="237" spans="3:14" hidden="1">
      <c r="C237" t="s">
        <v>197</v>
      </c>
      <c r="D237" t="s">
        <v>146</v>
      </c>
      <c r="E237" t="str">
        <f>Table82[[#This Row],[Site ID]]&amp;"-"&amp;Table82[[#This Row],[Site Name]]</f>
        <v>PA-Passfield Avenue</v>
      </c>
      <c r="F237">
        <v>2202912</v>
      </c>
      <c r="G237" t="s">
        <v>20</v>
      </c>
      <c r="H237" s="116">
        <v>45021</v>
      </c>
      <c r="I237" s="116">
        <v>45049</v>
      </c>
      <c r="J237">
        <v>672.39999999990687</v>
      </c>
      <c r="K237">
        <v>26.60127900059857</v>
      </c>
      <c r="L237">
        <v>13.88375730720176</v>
      </c>
      <c r="M237">
        <v>1.3</v>
      </c>
    </row>
    <row r="238" spans="3:14" hidden="1">
      <c r="C238" t="s">
        <v>12</v>
      </c>
      <c r="D238" t="s">
        <v>13</v>
      </c>
      <c r="E238" t="str">
        <f>Table82[[#This Row],[Site ID]]&amp;"-"&amp;Table82[[#This Row],[Site Name]]</f>
        <v>HSB-High Street Botley</v>
      </c>
      <c r="F238">
        <v>2219499</v>
      </c>
      <c r="G238" t="s">
        <v>21</v>
      </c>
      <c r="H238" s="116">
        <v>45049</v>
      </c>
      <c r="I238" s="116">
        <v>45077</v>
      </c>
      <c r="J238">
        <v>670.25000000005821</v>
      </c>
      <c r="K238">
        <v>30.073756061168595</v>
      </c>
      <c r="L238">
        <v>15.696114854472128</v>
      </c>
      <c r="M238">
        <v>1.4650000000000001</v>
      </c>
    </row>
    <row r="239" spans="3:14" hidden="1">
      <c r="C239" t="s">
        <v>23</v>
      </c>
      <c r="D239" t="s">
        <v>24</v>
      </c>
      <c r="E239" t="str">
        <f>Table82[[#This Row],[Site ID]]&amp;"-"&amp;Table82[[#This Row],[Site Name]]</f>
        <v>HSB2A-High Street Botley 2 (A)</v>
      </c>
      <c r="F239">
        <v>2219500</v>
      </c>
      <c r="G239" t="s">
        <v>21</v>
      </c>
      <c r="H239" s="116">
        <v>45049</v>
      </c>
      <c r="I239" s="116">
        <v>45077</v>
      </c>
      <c r="J239">
        <v>670.23333333333721</v>
      </c>
      <c r="K239">
        <v>25.106565375242308</v>
      </c>
      <c r="L239">
        <v>13.103635373299744</v>
      </c>
      <c r="M239">
        <v>1.2230000000000001</v>
      </c>
    </row>
    <row r="240" spans="3:14" hidden="1">
      <c r="C240" t="s">
        <v>27</v>
      </c>
      <c r="D240" t="s">
        <v>28</v>
      </c>
      <c r="E240" t="str">
        <f>Table82[[#This Row],[Site ID]]&amp;"-"&amp;Table82[[#This Row],[Site Name]]</f>
        <v>KCA-Kings Copse Avenue</v>
      </c>
      <c r="F240">
        <v>2219501</v>
      </c>
      <c r="G240" t="s">
        <v>21</v>
      </c>
      <c r="H240" s="116">
        <v>45049</v>
      </c>
      <c r="I240" s="116">
        <v>45077</v>
      </c>
      <c r="J240">
        <v>670.23333333333721</v>
      </c>
      <c r="K240">
        <v>26.091941612373645</v>
      </c>
      <c r="L240">
        <v>13.617923597272258</v>
      </c>
      <c r="M240">
        <v>1.2709999999999999</v>
      </c>
    </row>
    <row r="241" spans="3:22" hidden="1">
      <c r="C241" t="s">
        <v>31</v>
      </c>
      <c r="D241" t="s">
        <v>32</v>
      </c>
      <c r="E241" t="str">
        <f>Table82[[#This Row],[Site ID]]&amp;"-"&amp;Table82[[#This Row],[Site Name]]</f>
        <v>GR-Grange Road</v>
      </c>
      <c r="F241">
        <v>2219502</v>
      </c>
      <c r="G241" t="s">
        <v>21</v>
      </c>
      <c r="H241" s="116">
        <v>45049</v>
      </c>
      <c r="I241" s="116">
        <v>45077</v>
      </c>
      <c r="J241">
        <v>670.21666666661622</v>
      </c>
      <c r="K241">
        <v>24.429726705296144</v>
      </c>
      <c r="L241">
        <v>12.750379282513645</v>
      </c>
      <c r="M241">
        <v>1.19</v>
      </c>
      <c r="P241" s="315"/>
      <c r="Q241" s="315"/>
      <c r="R241" s="315"/>
      <c r="S241" s="315"/>
      <c r="T241" s="315"/>
      <c r="U241" s="315"/>
      <c r="V241" s="315"/>
    </row>
    <row r="242" spans="3:22" hidden="1">
      <c r="C242" t="s">
        <v>39</v>
      </c>
      <c r="D242" t="s">
        <v>40</v>
      </c>
      <c r="E242" t="str">
        <f>Table82[[#This Row],[Site ID]]&amp;"-"&amp;Table82[[#This Row],[Site Name]]</f>
        <v>WSRB-Winchester Street Railway Bridge</v>
      </c>
      <c r="F242">
        <v>2219504</v>
      </c>
      <c r="G242" t="s">
        <v>21</v>
      </c>
      <c r="H242" s="116">
        <v>45049</v>
      </c>
      <c r="I242" s="116">
        <v>45077</v>
      </c>
      <c r="J242">
        <v>670.28333333332557</v>
      </c>
      <c r="K242">
        <v>11.47467140761383</v>
      </c>
      <c r="L242">
        <v>5.9888681668130639</v>
      </c>
      <c r="M242">
        <v>0.55900000000000005</v>
      </c>
      <c r="N242" t="s">
        <v>1347</v>
      </c>
      <c r="P242" s="315"/>
      <c r="Q242" s="315"/>
      <c r="R242" s="315"/>
      <c r="S242" s="315"/>
      <c r="T242" s="315"/>
      <c r="U242" s="315"/>
      <c r="V242" s="315"/>
    </row>
    <row r="243" spans="3:22" hidden="1">
      <c r="C243" t="s">
        <v>43</v>
      </c>
      <c r="D243" t="s">
        <v>44</v>
      </c>
      <c r="E243" t="str">
        <f>Table82[[#This Row],[Site ID]]&amp;"-"&amp;Table82[[#This Row],[Site Name]]</f>
        <v>UNC-Upper Northam Close</v>
      </c>
      <c r="F243">
        <v>2219505</v>
      </c>
      <c r="G243" t="s">
        <v>21</v>
      </c>
      <c r="H243" s="116">
        <v>45049</v>
      </c>
      <c r="I243" s="116">
        <v>45077</v>
      </c>
      <c r="J243">
        <v>670.16666666662786</v>
      </c>
      <c r="K243">
        <v>15.521219597116044</v>
      </c>
      <c r="L243">
        <v>8.1008453012087909</v>
      </c>
      <c r="M243">
        <v>0.75600000000000001</v>
      </c>
      <c r="P243" s="315"/>
      <c r="Q243" s="315"/>
      <c r="R243" s="315"/>
      <c r="S243" s="315"/>
      <c r="T243" s="315"/>
      <c r="U243" s="315"/>
      <c r="V243" s="315"/>
    </row>
    <row r="244" spans="3:22" hidden="1">
      <c r="C244" t="s">
        <v>47</v>
      </c>
      <c r="D244" t="s">
        <v>34</v>
      </c>
      <c r="E244" t="str">
        <f>Table82[[#This Row],[Site ID]]&amp;"-"&amp;Table82[[#This Row],[Site Name]]</f>
        <v>BDG-Bridge Road</v>
      </c>
      <c r="F244">
        <v>2219506</v>
      </c>
      <c r="G244" t="s">
        <v>21</v>
      </c>
      <c r="H244" s="116">
        <v>45049</v>
      </c>
      <c r="I244" s="116">
        <v>45077</v>
      </c>
      <c r="J244">
        <v>670.16666666662786</v>
      </c>
      <c r="K244">
        <v>18.559765232530296</v>
      </c>
      <c r="L244">
        <v>9.6867250691703006</v>
      </c>
      <c r="M244">
        <v>0.90400000000000003</v>
      </c>
      <c r="P244" s="315"/>
      <c r="Q244" s="315"/>
      <c r="R244" s="315"/>
      <c r="S244" s="315"/>
      <c r="T244" s="315"/>
      <c r="U244" s="315"/>
      <c r="V244" s="315"/>
    </row>
    <row r="245" spans="3:22" hidden="1">
      <c r="C245" t="s">
        <v>50</v>
      </c>
      <c r="D245" t="s">
        <v>38</v>
      </c>
      <c r="E245" t="str">
        <f>Table82[[#This Row],[Site ID]]&amp;"-"&amp;Table82[[#This Row],[Site Name]]</f>
        <v>BDG2-Bridge Road 2</v>
      </c>
      <c r="F245">
        <v>2219507</v>
      </c>
      <c r="G245" t="s">
        <v>21</v>
      </c>
      <c r="H245" s="116">
        <v>45049</v>
      </c>
      <c r="I245" s="116">
        <v>45077</v>
      </c>
      <c r="J245">
        <v>670.18333333334886</v>
      </c>
      <c r="K245">
        <v>38.740493397328194</v>
      </c>
      <c r="L245">
        <v>20.219464194847703</v>
      </c>
      <c r="M245">
        <v>1.887</v>
      </c>
      <c r="P245" s="315"/>
      <c r="Q245" s="315"/>
      <c r="R245" s="315"/>
      <c r="S245" s="315"/>
      <c r="T245" s="315"/>
      <c r="U245" s="315"/>
      <c r="V245" s="315"/>
    </row>
    <row r="246" spans="3:22" hidden="1">
      <c r="C246" t="s">
        <v>53</v>
      </c>
      <c r="D246" t="s">
        <v>54</v>
      </c>
      <c r="E246" t="str">
        <f>Table82[[#This Row],[Site ID]]&amp;"-"&amp;Table82[[#This Row],[Site Name]]</f>
        <v>OH2-Oakhill 2 (Bridge)</v>
      </c>
      <c r="F246">
        <v>2219508</v>
      </c>
      <c r="G246" t="s">
        <v>21</v>
      </c>
      <c r="H246" s="116">
        <v>45049</v>
      </c>
      <c r="I246" s="116">
        <v>45077</v>
      </c>
      <c r="J246">
        <v>670.18333333317423</v>
      </c>
      <c r="K246" s="208">
        <v>22.172619432498863</v>
      </c>
      <c r="L246">
        <v>11.572348346815691</v>
      </c>
      <c r="M246">
        <v>1.08</v>
      </c>
      <c r="N246" t="s">
        <v>1348</v>
      </c>
      <c r="P246" s="208">
        <v>22.172619432498863</v>
      </c>
      <c r="Q246" s="207"/>
      <c r="R246" s="207"/>
      <c r="S246" s="207"/>
      <c r="T246" s="207"/>
      <c r="U246" s="207"/>
      <c r="V246" s="207"/>
    </row>
    <row r="247" spans="3:22" hidden="1">
      <c r="C247" t="s">
        <v>57</v>
      </c>
      <c r="D247" t="s">
        <v>58</v>
      </c>
      <c r="E247" t="str">
        <f>Table82[[#This Row],[Site ID]]&amp;"-"&amp;Table82[[#This Row],[Site Name]]</f>
        <v>OH-Oakhill (Prov)</v>
      </c>
      <c r="F247">
        <v>2219509</v>
      </c>
      <c r="G247" t="s">
        <v>21</v>
      </c>
      <c r="H247" s="116">
        <v>45049</v>
      </c>
      <c r="I247" s="116">
        <v>45077</v>
      </c>
      <c r="J247">
        <v>670.18333333334886</v>
      </c>
      <c r="K247">
        <v>42.928654845688001</v>
      </c>
      <c r="L247">
        <v>22.40535221591232</v>
      </c>
      <c r="M247">
        <v>2.0910000000000002</v>
      </c>
      <c r="P247" s="315"/>
      <c r="Q247" s="315"/>
      <c r="R247" s="315"/>
      <c r="S247" s="315"/>
      <c r="T247" s="315"/>
      <c r="U247" s="315"/>
      <c r="V247" s="315"/>
    </row>
    <row r="248" spans="3:22" hidden="1">
      <c r="C248" t="s">
        <v>61</v>
      </c>
      <c r="D248" t="s">
        <v>62</v>
      </c>
      <c r="E248" t="str">
        <f>Table82[[#This Row],[Site ID]]&amp;"-"&amp;Table82[[#This Row],[Site Name]]</f>
        <v>PH2-Providence Hill 2</v>
      </c>
      <c r="F248">
        <v>2219510</v>
      </c>
      <c r="G248" t="s">
        <v>21</v>
      </c>
      <c r="H248" s="116">
        <v>45049</v>
      </c>
      <c r="I248" s="116">
        <v>45077</v>
      </c>
      <c r="J248">
        <v>670.15000000008149</v>
      </c>
      <c r="K248">
        <v>35.888580168614602</v>
      </c>
      <c r="L248">
        <v>18.730991737272756</v>
      </c>
      <c r="M248">
        <v>1.748</v>
      </c>
    </row>
    <row r="249" spans="3:22" hidden="1">
      <c r="C249" t="s">
        <v>65</v>
      </c>
      <c r="D249" t="s">
        <v>66</v>
      </c>
      <c r="E249" t="str">
        <f>Table82[[#This Row],[Site ID]]&amp;"-"&amp;Table82[[#This Row],[Site Name]]</f>
        <v>PH1-Providence Hill 1</v>
      </c>
      <c r="F249">
        <v>2219511</v>
      </c>
      <c r="G249" t="s">
        <v>21</v>
      </c>
      <c r="H249" s="116">
        <v>45049</v>
      </c>
      <c r="I249" s="116">
        <v>45077</v>
      </c>
      <c r="J249">
        <v>670.23333333333721</v>
      </c>
      <c r="K249">
        <v>25.18868006166992</v>
      </c>
      <c r="L249">
        <v>13.146492725297454</v>
      </c>
      <c r="M249">
        <v>1.2270000000000001</v>
      </c>
    </row>
    <row r="250" spans="3:22" hidden="1">
      <c r="C250" t="s">
        <v>69</v>
      </c>
      <c r="D250" t="s">
        <v>70</v>
      </c>
      <c r="E250" t="str">
        <f>Table82[[#This Row],[Site ID]]&amp;"-"&amp;Table82[[#This Row],[Site Name]]</f>
        <v>PH3-Providence Hill 3</v>
      </c>
      <c r="F250">
        <v>2219512</v>
      </c>
      <c r="G250" t="s">
        <v>21</v>
      </c>
      <c r="H250" s="116">
        <v>45049</v>
      </c>
      <c r="I250" s="116">
        <v>45077</v>
      </c>
      <c r="J250">
        <v>670.14999999990687</v>
      </c>
      <c r="K250">
        <v>17.718446616431621</v>
      </c>
      <c r="L250">
        <v>9.2476234950060654</v>
      </c>
      <c r="M250">
        <v>0.86299999999999999</v>
      </c>
    </row>
    <row r="251" spans="3:22" hidden="1">
      <c r="C251" t="s">
        <v>73</v>
      </c>
      <c r="D251" t="s">
        <v>74</v>
      </c>
      <c r="E251" t="str">
        <f>Table82[[#This Row],[Site ID]]&amp;"-"&amp;Table82[[#This Row],[Site Name]]</f>
        <v>HL2-Hamble Lane 2 (Tesco)</v>
      </c>
      <c r="F251">
        <v>2219513</v>
      </c>
      <c r="G251" t="s">
        <v>21</v>
      </c>
      <c r="H251" s="116">
        <v>45049</v>
      </c>
      <c r="I251" s="116">
        <v>45077</v>
      </c>
      <c r="J251">
        <v>669.89999999996508</v>
      </c>
      <c r="K251">
        <v>41.591244961936781</v>
      </c>
      <c r="L251">
        <v>21.707330355916902</v>
      </c>
      <c r="M251">
        <v>2.0249999999999999</v>
      </c>
    </row>
    <row r="252" spans="3:22" hidden="1">
      <c r="C252" t="s">
        <v>77</v>
      </c>
      <c r="D252" t="s">
        <v>78</v>
      </c>
      <c r="E252" t="str">
        <f>Table82[[#This Row],[Site ID]]&amp;"-"&amp;Table82[[#This Row],[Site Name]]</f>
        <v>HL-Hamble Lane (Woodlands)</v>
      </c>
      <c r="F252">
        <v>2219514</v>
      </c>
      <c r="G252" t="s">
        <v>21</v>
      </c>
      <c r="H252" s="116">
        <v>45049</v>
      </c>
      <c r="I252" s="116">
        <v>45077</v>
      </c>
      <c r="J252">
        <v>669.91666666668607</v>
      </c>
      <c r="K252">
        <v>28.486726707301077</v>
      </c>
      <c r="L252">
        <v>14.867811433873214</v>
      </c>
      <c r="M252">
        <v>1.387</v>
      </c>
    </row>
    <row r="253" spans="3:22" hidden="1">
      <c r="C253" t="s">
        <v>81</v>
      </c>
      <c r="D253" t="s">
        <v>82</v>
      </c>
      <c r="E253" t="str">
        <f>Table82[[#This Row],[Site ID]]&amp;"-"&amp;Table82[[#This Row],[Site Name]]</f>
        <v>HCF-Hamble Corner Fruit Farm</v>
      </c>
      <c r="F253">
        <v>2219515</v>
      </c>
      <c r="G253" t="s">
        <v>21</v>
      </c>
      <c r="H253" s="116">
        <v>45049</v>
      </c>
      <c r="I253" s="116">
        <v>45077</v>
      </c>
      <c r="J253">
        <v>669.93333333340706</v>
      </c>
      <c r="K253">
        <v>30.72464523832879</v>
      </c>
      <c r="L253">
        <v>16.035827368647595</v>
      </c>
      <c r="M253">
        <v>1.496</v>
      </c>
    </row>
    <row r="254" spans="3:22">
      <c r="C254" t="s">
        <v>85</v>
      </c>
      <c r="D254" t="s">
        <v>86</v>
      </c>
      <c r="E254" t="str">
        <f>Table82[[#This Row],[Site ID]]&amp;"-"&amp;Table82[[#This Row],[Site Name]]</f>
        <v>HL4-Hamble Lane 4</v>
      </c>
      <c r="F254">
        <v>2219516</v>
      </c>
      <c r="G254" t="s">
        <v>21</v>
      </c>
      <c r="H254" s="116">
        <v>45049</v>
      </c>
      <c r="I254" s="116">
        <v>45077</v>
      </c>
      <c r="J254">
        <v>669.84999999997672</v>
      </c>
      <c r="K254">
        <v>17.007467343435689</v>
      </c>
      <c r="L254">
        <v>8.8765487178683138</v>
      </c>
      <c r="M254">
        <v>0.82799999999999996</v>
      </c>
    </row>
    <row r="255" spans="3:22" hidden="1">
      <c r="C255" t="s">
        <v>89</v>
      </c>
      <c r="D255" t="s">
        <v>90</v>
      </c>
      <c r="E255" t="str">
        <f>Table82[[#This Row],[Site ID]]&amp;"-"&amp;Table82[[#This Row],[Site Name]]</f>
        <v>HPS-Hamble Primary School</v>
      </c>
      <c r="F255">
        <v>2219517</v>
      </c>
      <c r="G255" t="s">
        <v>21</v>
      </c>
      <c r="H255" s="116">
        <v>45049</v>
      </c>
      <c r="I255" s="116">
        <v>45077</v>
      </c>
      <c r="J255">
        <v>669.83333333325572</v>
      </c>
      <c r="K255">
        <v>3.6562856431952482</v>
      </c>
      <c r="L255">
        <v>1.9082910455090023</v>
      </c>
      <c r="M255">
        <v>0.17799999999999999</v>
      </c>
      <c r="N255" t="s">
        <v>1555</v>
      </c>
    </row>
    <row r="256" spans="3:22" hidden="1">
      <c r="C256" t="s">
        <v>88</v>
      </c>
      <c r="D256" t="s">
        <v>93</v>
      </c>
      <c r="E256" t="str">
        <f>Table82[[#This Row],[Site ID]]&amp;"-"&amp;Table82[[#This Row],[Site Name]]</f>
        <v>HPO-Hound Parish Office</v>
      </c>
      <c r="F256">
        <v>2219518</v>
      </c>
      <c r="G256" t="s">
        <v>21</v>
      </c>
      <c r="H256" s="116">
        <v>45049</v>
      </c>
      <c r="I256" s="116">
        <v>45077</v>
      </c>
      <c r="J256">
        <v>669.85000000015134</v>
      </c>
      <c r="K256">
        <v>14.398834067325252</v>
      </c>
      <c r="L256">
        <v>7.5150490956812384</v>
      </c>
      <c r="M256">
        <v>0.70099999999999996</v>
      </c>
    </row>
    <row r="257" spans="3:14" hidden="1">
      <c r="C257" t="s">
        <v>92</v>
      </c>
      <c r="D257" t="s">
        <v>97</v>
      </c>
      <c r="E257" t="str">
        <f>Table82[[#This Row],[Site ID]]&amp;"-"&amp;Table82[[#This Row],[Site Name]]</f>
        <v>SWA-Swaythling road</v>
      </c>
      <c r="F257">
        <v>2219519</v>
      </c>
      <c r="G257" t="s">
        <v>21</v>
      </c>
      <c r="H257" s="116">
        <v>45049</v>
      </c>
      <c r="I257" s="116">
        <v>45077</v>
      </c>
      <c r="J257">
        <v>669.81666666653473</v>
      </c>
      <c r="K257">
        <v>19.57599392869081</v>
      </c>
      <c r="L257">
        <v>10.21711582917057</v>
      </c>
      <c r="M257">
        <v>0.95299999999999996</v>
      </c>
    </row>
    <row r="258" spans="3:14" hidden="1">
      <c r="C258" t="s">
        <v>96</v>
      </c>
      <c r="D258" t="s">
        <v>26</v>
      </c>
      <c r="E258" t="str">
        <f>Table82[[#This Row],[Site ID]]&amp;"-"&amp;Table82[[#This Row],[Site Name]]</f>
        <v>AL-Allington Lane</v>
      </c>
      <c r="F258">
        <v>2219520</v>
      </c>
      <c r="G258" t="s">
        <v>21</v>
      </c>
      <c r="H258" s="116">
        <v>45049</v>
      </c>
      <c r="I258" s="116">
        <v>45077</v>
      </c>
      <c r="J258">
        <v>669.86666666652309</v>
      </c>
      <c r="K258">
        <v>15.897889132169013</v>
      </c>
      <c r="L258">
        <v>8.2974369165809048</v>
      </c>
      <c r="M258">
        <v>0.77400000000000002</v>
      </c>
    </row>
    <row r="259" spans="3:14" hidden="1">
      <c r="C259" t="s">
        <v>99</v>
      </c>
      <c r="D259" t="s">
        <v>102</v>
      </c>
      <c r="E259" t="str">
        <f>Table82[[#This Row],[Site ID]]&amp;"-"&amp;Table82[[#This Row],[Site Name]]</f>
        <v>JW-Jukes Walk</v>
      </c>
      <c r="F259">
        <v>2219521</v>
      </c>
      <c r="G259" t="s">
        <v>21</v>
      </c>
      <c r="H259" s="116">
        <v>45049</v>
      </c>
      <c r="I259" s="116">
        <v>45077</v>
      </c>
      <c r="J259">
        <v>669.89999999996508</v>
      </c>
      <c r="K259">
        <v>17.745597850426361</v>
      </c>
      <c r="L259">
        <v>9.2617942851912112</v>
      </c>
      <c r="M259">
        <v>0.86399999999999999</v>
      </c>
      <c r="N259" t="s">
        <v>1351</v>
      </c>
    </row>
    <row r="260" spans="3:14" hidden="1">
      <c r="C260" t="s">
        <v>101</v>
      </c>
      <c r="D260" t="s">
        <v>46</v>
      </c>
      <c r="E260" t="str">
        <f>Table82[[#This Row],[Site ID]]&amp;"-"&amp;Table82[[#This Row],[Site Name]]</f>
        <v>BOT-Botley Road</v>
      </c>
      <c r="F260">
        <v>2219522</v>
      </c>
      <c r="G260" t="s">
        <v>21</v>
      </c>
      <c r="H260" s="116">
        <v>45049</v>
      </c>
      <c r="I260" s="116">
        <v>45077</v>
      </c>
      <c r="J260">
        <v>669.9000000001397</v>
      </c>
      <c r="K260">
        <v>27.337257799665892</v>
      </c>
      <c r="L260">
        <v>14.267879853687836</v>
      </c>
      <c r="M260">
        <v>1.331</v>
      </c>
    </row>
    <row r="261" spans="3:14" hidden="1">
      <c r="C261" t="s">
        <v>104</v>
      </c>
      <c r="D261" t="s">
        <v>107</v>
      </c>
      <c r="E261" t="str">
        <f>Table82[[#This Row],[Site ID]]&amp;"-"&amp;Table82[[#This Row],[Site Name]]</f>
        <v>WYV-Wyvern School</v>
      </c>
      <c r="F261">
        <v>2219523</v>
      </c>
      <c r="G261" t="s">
        <v>21</v>
      </c>
      <c r="H261" s="116">
        <v>45049</v>
      </c>
      <c r="I261" s="116">
        <v>45077</v>
      </c>
      <c r="J261">
        <v>669.91666666668607</v>
      </c>
      <c r="K261">
        <v>24.009360865778632</v>
      </c>
      <c r="L261">
        <v>12.530981662723713</v>
      </c>
      <c r="M261">
        <v>1.169</v>
      </c>
    </row>
    <row r="262" spans="3:14" hidden="1">
      <c r="C262" t="s">
        <v>106</v>
      </c>
      <c r="D262" t="s">
        <v>84</v>
      </c>
      <c r="E262" t="str">
        <f>Table82[[#This Row],[Site ID]]&amp;"-"&amp;Table82[[#This Row],[Site Name]]</f>
        <v>FORSL-Fair Oak Road/Sandy Lane</v>
      </c>
      <c r="F262">
        <v>2219524</v>
      </c>
      <c r="G262" t="s">
        <v>21</v>
      </c>
      <c r="H262" s="116">
        <v>45049</v>
      </c>
      <c r="I262" s="116">
        <v>45077</v>
      </c>
      <c r="J262">
        <v>669.86666666669771</v>
      </c>
      <c r="K262">
        <v>20.704227707005408</v>
      </c>
      <c r="L262">
        <v>10.805964356474639</v>
      </c>
      <c r="M262">
        <v>1.008</v>
      </c>
    </row>
    <row r="263" spans="3:14" hidden="1">
      <c r="C263" t="s">
        <v>109</v>
      </c>
      <c r="D263" t="s">
        <v>80</v>
      </c>
      <c r="E263" t="str">
        <f>Table82[[#This Row],[Site ID]]&amp;"-"&amp;Table82[[#This Row],[Site Name]]</f>
        <v>FOR-Fair Oak Road</v>
      </c>
      <c r="F263">
        <v>2219525</v>
      </c>
      <c r="G263" t="s">
        <v>21</v>
      </c>
      <c r="H263" s="116">
        <v>45049</v>
      </c>
      <c r="I263" s="116">
        <v>45077</v>
      </c>
      <c r="J263">
        <v>669.70000000001164</v>
      </c>
      <c r="K263">
        <v>13.580258324622731</v>
      </c>
      <c r="L263">
        <v>7.0878174971934929</v>
      </c>
      <c r="M263">
        <v>0.66100000000000003</v>
      </c>
    </row>
    <row r="264" spans="3:14" hidden="1">
      <c r="C264" t="s">
        <v>111</v>
      </c>
      <c r="D264" t="s">
        <v>49</v>
      </c>
      <c r="E264" t="str">
        <f>Table82[[#This Row],[Site ID]]&amp;"-"&amp;Table82[[#This Row],[Site Name]]</f>
        <v>BR-Bishopstoke Road</v>
      </c>
      <c r="F264">
        <v>2219526</v>
      </c>
      <c r="G264" t="s">
        <v>21</v>
      </c>
      <c r="H264" s="116">
        <v>45049</v>
      </c>
      <c r="I264" s="116">
        <v>45077</v>
      </c>
      <c r="J264">
        <v>669.68333333329065</v>
      </c>
      <c r="K264">
        <v>23.791725442374776</v>
      </c>
      <c r="L264">
        <v>12.417393237147587</v>
      </c>
      <c r="M264">
        <v>1.1579999999999999</v>
      </c>
      <c r="N264" t="s">
        <v>1352</v>
      </c>
    </row>
    <row r="265" spans="3:14" hidden="1">
      <c r="C265" t="s">
        <v>113</v>
      </c>
      <c r="D265" t="s">
        <v>52</v>
      </c>
      <c r="E265" t="str">
        <f>Table82[[#This Row],[Site ID]]&amp;"-"&amp;Table82[[#This Row],[Site Name]]</f>
        <v>BR2-Bishopstoke Road 2</v>
      </c>
      <c r="F265">
        <v>2219527</v>
      </c>
      <c r="G265" t="s">
        <v>21</v>
      </c>
      <c r="H265" s="116">
        <v>45049</v>
      </c>
      <c r="I265" s="116">
        <v>45077</v>
      </c>
      <c r="J265">
        <v>669.65000000002328</v>
      </c>
      <c r="K265">
        <v>24.943516762487</v>
      </c>
      <c r="L265">
        <v>13.018536932404489</v>
      </c>
      <c r="M265">
        <v>1.214</v>
      </c>
    </row>
    <row r="266" spans="3:14" hidden="1">
      <c r="C266" t="s">
        <v>115</v>
      </c>
      <c r="D266" t="s">
        <v>118</v>
      </c>
      <c r="E266" t="str">
        <f>Table82[[#This Row],[Site ID]]&amp;"-"&amp;Table82[[#This Row],[Site Name]]</f>
        <v>TWY-Twyford Road</v>
      </c>
      <c r="F266">
        <v>2219528</v>
      </c>
      <c r="G266" t="s">
        <v>21</v>
      </c>
      <c r="H266" s="116">
        <v>45049</v>
      </c>
      <c r="I266" s="116">
        <v>45077</v>
      </c>
      <c r="J266">
        <v>669.65000000002328</v>
      </c>
      <c r="K266">
        <v>19.498679907413642</v>
      </c>
      <c r="L266">
        <v>10.176764043535304</v>
      </c>
      <c r="M266">
        <v>0.94899999999999995</v>
      </c>
    </row>
    <row r="267" spans="3:14" hidden="1">
      <c r="C267" t="s">
        <v>117</v>
      </c>
      <c r="D267" t="s">
        <v>122</v>
      </c>
      <c r="E267" t="str">
        <f>Table82[[#This Row],[Site ID]]&amp;"-"&amp;Table82[[#This Row],[Site Name]]</f>
        <v>MS-Mill Street</v>
      </c>
      <c r="F267">
        <v>2219529</v>
      </c>
      <c r="G267" t="s">
        <v>21</v>
      </c>
      <c r="H267" s="116">
        <v>45049</v>
      </c>
      <c r="I267" s="116">
        <v>45077</v>
      </c>
      <c r="J267">
        <v>669.65000000002328</v>
      </c>
      <c r="K267">
        <v>27.861127454639519</v>
      </c>
      <c r="L267">
        <v>14.541298253987224</v>
      </c>
      <c r="M267">
        <v>1.3560000000000001</v>
      </c>
    </row>
    <row r="268" spans="3:14" hidden="1">
      <c r="C268" t="s">
        <v>121</v>
      </c>
      <c r="D268" t="s">
        <v>72</v>
      </c>
      <c r="E268" t="str">
        <f>Table82[[#This Row],[Site ID]]&amp;"-"&amp;Table82[[#This Row],[Site Name]]</f>
        <v>CR4-Campbell Road 4</v>
      </c>
      <c r="F268">
        <v>2219530</v>
      </c>
      <c r="G268" t="s">
        <v>21</v>
      </c>
      <c r="H268" s="116">
        <v>45049</v>
      </c>
      <c r="I268" s="116">
        <v>45077</v>
      </c>
      <c r="J268">
        <v>669.61666666675592</v>
      </c>
      <c r="K268">
        <v>15.328492421034868</v>
      </c>
      <c r="L268">
        <v>8.0002570047154844</v>
      </c>
      <c r="M268">
        <v>0.746</v>
      </c>
    </row>
    <row r="269" spans="3:14" hidden="1">
      <c r="C269" t="s">
        <v>129</v>
      </c>
      <c r="D269" t="s">
        <v>68</v>
      </c>
      <c r="E269" t="str">
        <f>Table82[[#This Row],[Site ID]]&amp;"-"&amp;Table82[[#This Row],[Site Name]]</f>
        <v>CR3-Campbell Road 3</v>
      </c>
      <c r="F269">
        <v>2219531</v>
      </c>
      <c r="G269" t="s">
        <v>21</v>
      </c>
      <c r="H269" s="116">
        <v>45049</v>
      </c>
      <c r="I269" s="116">
        <v>45077</v>
      </c>
      <c r="J269">
        <v>670.84999999991851</v>
      </c>
      <c r="K269">
        <v>11.464978758293114</v>
      </c>
      <c r="L269">
        <v>5.9838093728043393</v>
      </c>
      <c r="M269">
        <v>0.55900000000000005</v>
      </c>
    </row>
    <row r="270" spans="3:14" hidden="1">
      <c r="C270" t="s">
        <v>125</v>
      </c>
      <c r="D270" t="s">
        <v>64</v>
      </c>
      <c r="E270" t="str">
        <f>Table82[[#This Row],[Site ID]]&amp;"-"&amp;Table82[[#This Row],[Site Name]]</f>
        <v>CR-Campbell Road</v>
      </c>
      <c r="F270">
        <v>2219532</v>
      </c>
      <c r="G270" t="s">
        <v>21</v>
      </c>
      <c r="H270" s="116">
        <v>45049</v>
      </c>
      <c r="I270" s="116">
        <v>45077</v>
      </c>
      <c r="J270">
        <v>669.58333333331393</v>
      </c>
      <c r="K270">
        <v>21.863710267579975</v>
      </c>
      <c r="L270">
        <v>11.411122269091846</v>
      </c>
      <c r="M270">
        <v>1.0640000000000001</v>
      </c>
    </row>
    <row r="271" spans="3:14" hidden="1">
      <c r="C271" t="s">
        <v>128</v>
      </c>
      <c r="D271" t="s">
        <v>135</v>
      </c>
      <c r="E271" t="str">
        <f>Table82[[#This Row],[Site ID]]&amp;"-"&amp;Table82[[#This Row],[Site Name]]</f>
        <v>SRAN(A)-Southampton Road Analyser (A)</v>
      </c>
      <c r="F271">
        <v>2219533</v>
      </c>
      <c r="G271" t="s">
        <v>21</v>
      </c>
      <c r="H271" s="116">
        <v>45049</v>
      </c>
      <c r="I271" s="116">
        <v>45077</v>
      </c>
      <c r="J271">
        <v>669.63333333330229</v>
      </c>
      <c r="K271">
        <v>27.389238389169471</v>
      </c>
      <c r="L271">
        <v>14.295009597687615</v>
      </c>
      <c r="M271">
        <v>1.333</v>
      </c>
    </row>
    <row r="272" spans="3:14" hidden="1">
      <c r="C272" t="s">
        <v>131</v>
      </c>
      <c r="D272" t="s">
        <v>138</v>
      </c>
      <c r="E272" t="str">
        <f>Table82[[#This Row],[Site ID]]&amp;"-"&amp;Table82[[#This Row],[Site Name]]</f>
        <v>SRAN(B)-Southampton Road Analyser (B)</v>
      </c>
      <c r="F272">
        <v>2219534</v>
      </c>
      <c r="G272" t="s">
        <v>21</v>
      </c>
      <c r="H272" s="116">
        <v>45049</v>
      </c>
      <c r="I272" s="116">
        <v>45077</v>
      </c>
      <c r="J272">
        <v>669.63333333330229</v>
      </c>
      <c r="K272">
        <v>26.135867390115205</v>
      </c>
      <c r="L272">
        <v>13.64084936853612</v>
      </c>
      <c r="M272">
        <v>1.272</v>
      </c>
      <c r="N272" t="s">
        <v>1347</v>
      </c>
    </row>
    <row r="273" spans="3:14" hidden="1">
      <c r="C273" t="s">
        <v>134</v>
      </c>
      <c r="D273" t="s">
        <v>141</v>
      </c>
      <c r="E273" t="str">
        <f>Table82[[#This Row],[Site ID]]&amp;"-"&amp;Table82[[#This Row],[Site Name]]</f>
        <v>SRAN(C)-Southampton Road Analyser (C)</v>
      </c>
      <c r="F273">
        <v>2219535</v>
      </c>
      <c r="G273" t="s">
        <v>21</v>
      </c>
      <c r="H273" s="116">
        <v>45049</v>
      </c>
      <c r="I273" s="116">
        <v>45077</v>
      </c>
      <c r="J273">
        <v>669.63333333347691</v>
      </c>
      <c r="K273">
        <v>26.361885111249261</v>
      </c>
      <c r="L273">
        <v>13.758812688543456</v>
      </c>
      <c r="M273">
        <v>1.2829999999999999</v>
      </c>
      <c r="N273" t="s">
        <v>1353</v>
      </c>
    </row>
    <row r="274" spans="3:14" hidden="1">
      <c r="C274" t="s">
        <v>137</v>
      </c>
      <c r="D274" t="s">
        <v>56</v>
      </c>
      <c r="E274" t="str">
        <f>Table82[[#This Row],[Site ID]]&amp;"-"&amp;Table82[[#This Row],[Site Name]]</f>
        <v>CA-Chestnut Avenue</v>
      </c>
      <c r="F274">
        <v>2219536</v>
      </c>
      <c r="G274" t="s">
        <v>21</v>
      </c>
      <c r="H274" s="116">
        <v>45049</v>
      </c>
      <c r="I274" s="116">
        <v>45077</v>
      </c>
      <c r="J274">
        <v>669.39999999990687</v>
      </c>
      <c r="K274">
        <v>18.046611891248403</v>
      </c>
      <c r="L274">
        <v>9.4188997344720278</v>
      </c>
      <c r="M274">
        <v>0.878</v>
      </c>
    </row>
    <row r="275" spans="3:14" hidden="1">
      <c r="C275" t="s">
        <v>148</v>
      </c>
      <c r="D275" t="s">
        <v>149</v>
      </c>
      <c r="E275" t="str">
        <f>Table82[[#This Row],[Site ID]]&amp;"-"&amp;Table82[[#This Row],[Site Name]]</f>
        <v>SR1-Southampton Road 1</v>
      </c>
      <c r="F275">
        <v>2219537</v>
      </c>
      <c r="G275" t="s">
        <v>21</v>
      </c>
      <c r="H275" s="116">
        <v>45049</v>
      </c>
      <c r="I275" s="116">
        <v>45077</v>
      </c>
      <c r="J275">
        <v>671.43333333323244</v>
      </c>
      <c r="K275">
        <v>34.651942113890925</v>
      </c>
      <c r="L275">
        <v>18.085564777604869</v>
      </c>
      <c r="M275">
        <v>1.6910000000000001</v>
      </c>
    </row>
    <row r="276" spans="3:14" hidden="1">
      <c r="C276" t="s">
        <v>140</v>
      </c>
      <c r="D276" t="s">
        <v>152</v>
      </c>
      <c r="E276" t="str">
        <f>Table82[[#This Row],[Site ID]]&amp;"-"&amp;Table82[[#This Row],[Site Name]]</f>
        <v>SR2-Southampton Road 2</v>
      </c>
      <c r="F276">
        <v>2219538</v>
      </c>
      <c r="G276" t="s">
        <v>21</v>
      </c>
      <c r="H276" s="116">
        <v>45049</v>
      </c>
      <c r="I276" s="116">
        <v>45077</v>
      </c>
      <c r="J276">
        <v>669.35000000009313</v>
      </c>
      <c r="K276">
        <v>35.355912452374255</v>
      </c>
      <c r="L276">
        <v>18.452981446959424</v>
      </c>
      <c r="M276">
        <v>1.72</v>
      </c>
    </row>
    <row r="277" spans="3:14" hidden="1">
      <c r="C277" t="s">
        <v>144</v>
      </c>
      <c r="D277" t="s">
        <v>156</v>
      </c>
      <c r="E277" t="str">
        <f>Table82[[#This Row],[Site ID]]&amp;"-"&amp;Table82[[#This Row],[Site Name]]</f>
        <v>TP(A)-The Point (A)</v>
      </c>
      <c r="F277">
        <v>2219539</v>
      </c>
      <c r="G277" t="s">
        <v>21</v>
      </c>
      <c r="H277" s="116">
        <v>45049</v>
      </c>
      <c r="I277" s="116">
        <v>45077</v>
      </c>
      <c r="J277">
        <v>669.3666666666395</v>
      </c>
      <c r="K277">
        <v>16.094761715054684</v>
      </c>
      <c r="L277">
        <v>8.4001887865629872</v>
      </c>
      <c r="M277">
        <v>0.78300000000000003</v>
      </c>
    </row>
    <row r="278" spans="3:14" hidden="1">
      <c r="C278" t="s">
        <v>147</v>
      </c>
      <c r="D278" t="s">
        <v>159</v>
      </c>
      <c r="E278" t="str">
        <f>Table82[[#This Row],[Site ID]]&amp;"-"&amp;Table82[[#This Row],[Site Name]]</f>
        <v>TP(B)-The Point (B)</v>
      </c>
      <c r="F278">
        <v>2219540</v>
      </c>
      <c r="G278" t="s">
        <v>21</v>
      </c>
      <c r="H278" s="116">
        <v>45049</v>
      </c>
      <c r="I278" s="116">
        <v>45077</v>
      </c>
      <c r="J278">
        <v>669.3666666666395</v>
      </c>
      <c r="K278">
        <v>16.46475623723985</v>
      </c>
      <c r="L278">
        <v>8.5932965747598384</v>
      </c>
      <c r="M278">
        <v>0.80100000000000005</v>
      </c>
    </row>
    <row r="279" spans="3:14" hidden="1">
      <c r="C279" t="s">
        <v>151</v>
      </c>
      <c r="D279" t="s">
        <v>162</v>
      </c>
      <c r="E279" t="str">
        <f>Table82[[#This Row],[Site ID]]&amp;"-"&amp;Table82[[#This Row],[Site Name]]</f>
        <v>TP(C)-The Point (C)</v>
      </c>
      <c r="F279">
        <v>2219541</v>
      </c>
      <c r="G279" t="s">
        <v>21</v>
      </c>
      <c r="H279" s="116">
        <v>45049</v>
      </c>
      <c r="I279" s="116">
        <v>45077</v>
      </c>
      <c r="J279">
        <v>669.3666666666395</v>
      </c>
      <c r="K279">
        <v>16.300314227379776</v>
      </c>
      <c r="L279">
        <v>8.5074708911167942</v>
      </c>
      <c r="M279">
        <v>0.79300000000000004</v>
      </c>
    </row>
    <row r="280" spans="3:14" hidden="1">
      <c r="C280" t="s">
        <v>155</v>
      </c>
      <c r="D280" t="s">
        <v>124</v>
      </c>
      <c r="E280" t="str">
        <f>Table82[[#This Row],[Site ID]]&amp;"-"&amp;Table82[[#This Row],[Site Name]]</f>
        <v>LRPR-leigh road/pluto Road</v>
      </c>
      <c r="F280">
        <v>2219542</v>
      </c>
      <c r="G280" t="s">
        <v>21</v>
      </c>
      <c r="H280" s="116">
        <v>45049</v>
      </c>
      <c r="I280" s="116">
        <v>45077</v>
      </c>
      <c r="J280">
        <v>669.33333333337214</v>
      </c>
      <c r="K280">
        <v>19.40512350597497</v>
      </c>
      <c r="L280">
        <v>10.127935023995288</v>
      </c>
      <c r="M280">
        <v>0.94399999999999995</v>
      </c>
      <c r="N280" t="s">
        <v>1354</v>
      </c>
    </row>
    <row r="281" spans="3:14" hidden="1">
      <c r="C281" t="s">
        <v>158</v>
      </c>
      <c r="D281" t="s">
        <v>143</v>
      </c>
      <c r="E281" t="str">
        <f>Table82[[#This Row],[Site ID]]&amp;"-"&amp;Table82[[#This Row],[Site Name]]</f>
        <v>OX-Oxburgh Close</v>
      </c>
      <c r="F281">
        <v>2219543</v>
      </c>
      <c r="G281" t="s">
        <v>21</v>
      </c>
      <c r="H281" s="116">
        <v>45049</v>
      </c>
      <c r="I281" s="116">
        <v>45077</v>
      </c>
      <c r="J281">
        <v>669.34999999991851</v>
      </c>
      <c r="K281">
        <v>10.236770000748239</v>
      </c>
      <c r="L281">
        <v>5.3427818375512732</v>
      </c>
      <c r="M281">
        <v>0.498</v>
      </c>
    </row>
    <row r="282" spans="3:14" hidden="1">
      <c r="C282" t="s">
        <v>161</v>
      </c>
      <c r="D282" t="s">
        <v>95</v>
      </c>
      <c r="E282" t="str">
        <f>Table82[[#This Row],[Site ID]]&amp;"-"&amp;Table82[[#This Row],[Site Name]]</f>
        <v>HG-Hadleigh Gardens</v>
      </c>
      <c r="F282">
        <v>2219544</v>
      </c>
      <c r="G282" t="s">
        <v>21</v>
      </c>
      <c r="H282" s="116">
        <v>45049</v>
      </c>
      <c r="I282" s="116">
        <v>45077</v>
      </c>
      <c r="J282">
        <v>669.33333333337214</v>
      </c>
      <c r="K282">
        <v>9.1475423306767603</v>
      </c>
      <c r="L282">
        <v>4.7742914043198121</v>
      </c>
      <c r="M282">
        <v>0.44500000000000001</v>
      </c>
      <c r="N282" t="s">
        <v>1355</v>
      </c>
    </row>
    <row r="283" spans="3:14" hidden="1">
      <c r="C283" t="s">
        <v>164</v>
      </c>
      <c r="D283" t="s">
        <v>175</v>
      </c>
      <c r="E283" t="str">
        <f>Table82[[#This Row],[Site ID]]&amp;"-"&amp;Table82[[#This Row],[Site Name]]</f>
        <v>WA-Woodside Avenue</v>
      </c>
      <c r="F283">
        <v>2219545</v>
      </c>
      <c r="G283" t="s">
        <v>21</v>
      </c>
      <c r="H283" s="116">
        <v>45049</v>
      </c>
      <c r="I283" s="116">
        <v>45077</v>
      </c>
      <c r="J283">
        <v>669.35000000009313</v>
      </c>
      <c r="K283">
        <v>25.345255845219452</v>
      </c>
      <c r="L283">
        <v>13.228212862849402</v>
      </c>
      <c r="M283">
        <v>1.2330000000000001</v>
      </c>
    </row>
    <row r="284" spans="3:14" hidden="1">
      <c r="C284" t="s">
        <v>168</v>
      </c>
      <c r="D284" t="s">
        <v>42</v>
      </c>
      <c r="E284" t="str">
        <f>Table82[[#This Row],[Site ID]]&amp;"-"&amp;Table82[[#This Row],[Site Name]]</f>
        <v>BEL-Belmont Road</v>
      </c>
      <c r="F284">
        <v>2219546</v>
      </c>
      <c r="G284" t="s">
        <v>21</v>
      </c>
      <c r="H284" s="116">
        <v>45049</v>
      </c>
      <c r="I284" s="116">
        <v>45077</v>
      </c>
      <c r="J284">
        <v>669.29999999993015</v>
      </c>
      <c r="K284">
        <v>15.890791872106844</v>
      </c>
      <c r="L284">
        <v>8.2937327098678733</v>
      </c>
      <c r="M284">
        <v>0.77300000000000002</v>
      </c>
    </row>
    <row r="285" spans="3:14" hidden="1">
      <c r="C285" t="s">
        <v>171</v>
      </c>
      <c r="D285" t="s">
        <v>120</v>
      </c>
      <c r="E285" t="str">
        <f>Table82[[#This Row],[Site ID]]&amp;"-"&amp;Table82[[#This Row],[Site Name]]</f>
        <v>LR13-Leigh Road/J13</v>
      </c>
      <c r="F285">
        <v>2219547</v>
      </c>
      <c r="G285" t="s">
        <v>21</v>
      </c>
      <c r="H285" s="116">
        <v>45049</v>
      </c>
      <c r="I285" s="116">
        <v>45077</v>
      </c>
      <c r="J285" s="117">
        <v>669.33333333319752</v>
      </c>
      <c r="K285" s="117">
        <v>27.0931703187306</v>
      </c>
      <c r="L285" s="117">
        <v>14.140485552573383</v>
      </c>
      <c r="M285" s="117">
        <v>1.3180000000000001</v>
      </c>
      <c r="N285" s="117"/>
    </row>
    <row r="286" spans="3:14" hidden="1">
      <c r="C286" t="s">
        <v>174</v>
      </c>
      <c r="D286" t="s">
        <v>167</v>
      </c>
      <c r="E286" t="str">
        <f>Table82[[#This Row],[Site ID]]&amp;"-"&amp;Table82[[#This Row],[Site Name]]</f>
        <v>SC(A)-Steele Close (A)</v>
      </c>
      <c r="F286">
        <v>2219548</v>
      </c>
      <c r="G286" t="s">
        <v>21</v>
      </c>
      <c r="H286" s="116">
        <v>45049</v>
      </c>
      <c r="I286" s="116">
        <v>45077</v>
      </c>
      <c r="J286">
        <v>669.33333333319752</v>
      </c>
      <c r="K286">
        <v>14.738849103588647</v>
      </c>
      <c r="L286">
        <v>7.6925099705577491</v>
      </c>
      <c r="M286">
        <v>0.71699999999999997</v>
      </c>
    </row>
    <row r="287" spans="3:14" hidden="1">
      <c r="C287" t="s">
        <v>177</v>
      </c>
      <c r="D287" t="s">
        <v>170</v>
      </c>
      <c r="E287" t="str">
        <f>Table82[[#This Row],[Site ID]]&amp;"-"&amp;Table82[[#This Row],[Site Name]]</f>
        <v>SC(B)-Steele Close (B)</v>
      </c>
      <c r="F287">
        <v>2219549</v>
      </c>
      <c r="G287" t="s">
        <v>21</v>
      </c>
      <c r="H287" s="116">
        <v>45049</v>
      </c>
      <c r="I287" s="116">
        <v>45077</v>
      </c>
      <c r="J287">
        <v>669.33333333337214</v>
      </c>
      <c r="K287">
        <v>14.122160856572888</v>
      </c>
      <c r="L287">
        <v>7.3706476286914873</v>
      </c>
      <c r="M287">
        <v>0.68700000000000006</v>
      </c>
    </row>
    <row r="288" spans="3:14" hidden="1">
      <c r="C288" t="s">
        <v>179</v>
      </c>
      <c r="D288" t="s">
        <v>173</v>
      </c>
      <c r="E288" t="str">
        <f>Table82[[#This Row],[Site ID]]&amp;"-"&amp;Table82[[#This Row],[Site Name]]</f>
        <v>SC(C)-Steele Close (C)</v>
      </c>
      <c r="F288">
        <v>2219550</v>
      </c>
      <c r="G288" t="s">
        <v>21</v>
      </c>
      <c r="H288" s="116">
        <v>45049</v>
      </c>
      <c r="I288" s="116">
        <v>45077</v>
      </c>
      <c r="J288">
        <v>669.33333333337214</v>
      </c>
      <c r="K288">
        <v>35.665136952189172</v>
      </c>
      <c r="L288">
        <v>18.614372104482868</v>
      </c>
      <c r="M288">
        <v>1.7350000000000001</v>
      </c>
    </row>
    <row r="289" spans="3:26" hidden="1">
      <c r="C289" t="s">
        <v>182</v>
      </c>
      <c r="D289" t="s">
        <v>127</v>
      </c>
      <c r="E289" t="str">
        <f>Table82[[#This Row],[Site ID]]&amp;"-"&amp;Table82[[#This Row],[Site Name]]</f>
        <v>MC-Medina Close</v>
      </c>
      <c r="F289">
        <v>2219551</v>
      </c>
      <c r="G289" t="s">
        <v>21</v>
      </c>
      <c r="H289" s="116">
        <v>45049</v>
      </c>
      <c r="I289" s="116">
        <v>45077</v>
      </c>
      <c r="J289">
        <v>669.26666666666279</v>
      </c>
      <c r="K289">
        <v>13.835751070823868</v>
      </c>
      <c r="L289">
        <v>7.2211644419748788</v>
      </c>
      <c r="M289">
        <v>0.67300000000000004</v>
      </c>
      <c r="N289" t="s">
        <v>1353</v>
      </c>
    </row>
    <row r="290" spans="3:26" hidden="1">
      <c r="C290" t="s">
        <v>184</v>
      </c>
      <c r="D290" t="s">
        <v>154</v>
      </c>
      <c r="E290" t="str">
        <f>Table82[[#This Row],[Site ID]]&amp;"-"&amp;Table82[[#This Row],[Site Name]]</f>
        <v>PC(A)-Porteous Crescent (A)</v>
      </c>
      <c r="F290">
        <v>2219552</v>
      </c>
      <c r="G290" t="s">
        <v>21</v>
      </c>
      <c r="H290" s="116">
        <v>45049</v>
      </c>
      <c r="I290" s="116">
        <v>45077</v>
      </c>
      <c r="J290">
        <v>669.29999999993015</v>
      </c>
      <c r="K290">
        <v>14.677911250561818</v>
      </c>
      <c r="L290">
        <v>7.6607052455959392</v>
      </c>
      <c r="M290">
        <v>0.71399999999999997</v>
      </c>
    </row>
    <row r="291" spans="3:26" hidden="1">
      <c r="C291" t="s">
        <v>186</v>
      </c>
      <c r="D291" t="s">
        <v>133</v>
      </c>
      <c r="E291" t="str">
        <f>Table82[[#This Row],[Site ID]]&amp;"-"&amp;Table82[[#This Row],[Site Name]]</f>
        <v>NH-Nuffield Hospital</v>
      </c>
      <c r="F291">
        <v>2219553</v>
      </c>
      <c r="G291" t="s">
        <v>21</v>
      </c>
      <c r="H291" s="116">
        <v>45049</v>
      </c>
      <c r="I291" s="116">
        <v>45077</v>
      </c>
      <c r="J291">
        <v>669.26666666666279</v>
      </c>
      <c r="K291">
        <v>16.528891323837133</v>
      </c>
      <c r="L291">
        <v>8.6267700020026794</v>
      </c>
      <c r="M291">
        <v>0.80400000000000005</v>
      </c>
    </row>
    <row r="292" spans="3:26" hidden="1">
      <c r="C292" t="s">
        <v>189</v>
      </c>
      <c r="D292" t="s">
        <v>30</v>
      </c>
      <c r="E292" t="str">
        <f>Table82[[#This Row],[Site ID]]&amp;"-"&amp;Table82[[#This Row],[Site Name]]</f>
        <v>AR-Ashdown Road</v>
      </c>
      <c r="F292">
        <v>2219554</v>
      </c>
      <c r="G292" t="s">
        <v>21</v>
      </c>
      <c r="H292" s="116">
        <v>45049</v>
      </c>
      <c r="I292" s="116">
        <v>45077</v>
      </c>
      <c r="J292">
        <v>669.28333333338378</v>
      </c>
      <c r="K292">
        <v>5.6328401025968819</v>
      </c>
      <c r="L292">
        <v>2.9398956694138216</v>
      </c>
      <c r="M292">
        <v>0.27400000000000002</v>
      </c>
      <c r="N292" t="s">
        <v>1354</v>
      </c>
    </row>
    <row r="293" spans="3:26" hidden="1">
      <c r="C293" t="s">
        <v>191</v>
      </c>
      <c r="D293" t="s">
        <v>60</v>
      </c>
      <c r="E293" t="str">
        <f>Table82[[#This Row],[Site ID]]&amp;"-"&amp;Table82[[#This Row],[Site Name]]</f>
        <v>CC-Chestnut Close</v>
      </c>
      <c r="F293">
        <v>2219555</v>
      </c>
      <c r="G293" t="s">
        <v>21</v>
      </c>
      <c r="H293" s="116">
        <v>45049</v>
      </c>
      <c r="I293" s="116">
        <v>45077</v>
      </c>
      <c r="J293">
        <v>669.23333333339542</v>
      </c>
      <c r="K293">
        <v>16.961460875627253</v>
      </c>
      <c r="L293">
        <v>8.8525369914547252</v>
      </c>
      <c r="M293">
        <v>0.82499999999999996</v>
      </c>
      <c r="N293" t="s">
        <v>1357</v>
      </c>
    </row>
    <row r="294" spans="3:26" hidden="1">
      <c r="C294" t="s">
        <v>193</v>
      </c>
      <c r="D294" t="s">
        <v>188</v>
      </c>
      <c r="E294" t="str">
        <f>Table82[[#This Row],[Site ID]]&amp;"-"&amp;Table82[[#This Row],[Site Name]]</f>
        <v>SSQ-Sparrow Square</v>
      </c>
      <c r="F294">
        <v>2219556</v>
      </c>
      <c r="G294" t="s">
        <v>21</v>
      </c>
      <c r="H294" s="116">
        <v>45049</v>
      </c>
      <c r="I294" s="116">
        <v>45077</v>
      </c>
      <c r="J294">
        <v>669.16666666668607</v>
      </c>
      <c r="K294">
        <v>15.729466998754214</v>
      </c>
      <c r="L294">
        <v>8.2095339241932219</v>
      </c>
      <c r="M294">
        <v>0.76500000000000001</v>
      </c>
    </row>
    <row r="295" spans="3:26" hidden="1">
      <c r="C295" t="s">
        <v>195</v>
      </c>
      <c r="D295" t="s">
        <v>76</v>
      </c>
      <c r="E295" t="str">
        <f>Table82[[#This Row],[Site ID]]&amp;"-"&amp;Table82[[#This Row],[Site Name]]</f>
        <v>DD (A)-Dove Dale</v>
      </c>
      <c r="F295">
        <v>2219557</v>
      </c>
      <c r="G295" t="s">
        <v>21</v>
      </c>
      <c r="H295" s="116">
        <v>45049</v>
      </c>
      <c r="I295" s="116">
        <v>45077</v>
      </c>
      <c r="J295">
        <v>669.31666666665114</v>
      </c>
      <c r="K295">
        <v>19.302822779452125</v>
      </c>
      <c r="L295">
        <v>10.074542160465619</v>
      </c>
      <c r="M295">
        <v>0.93899999999999995</v>
      </c>
    </row>
    <row r="296" spans="3:26" hidden="1">
      <c r="C296" t="s">
        <v>197</v>
      </c>
      <c r="D296" t="s">
        <v>146</v>
      </c>
      <c r="E296" t="str">
        <f>Table82[[#This Row],[Site ID]]&amp;"-"&amp;Table82[[#This Row],[Site Name]]</f>
        <v>PA-Passfield Avenue</v>
      </c>
      <c r="F296">
        <v>2219558</v>
      </c>
      <c r="G296" t="s">
        <v>21</v>
      </c>
      <c r="H296" s="116">
        <v>45049</v>
      </c>
      <c r="I296" s="116">
        <v>45077</v>
      </c>
      <c r="J296">
        <v>669.19999999995343</v>
      </c>
      <c r="K296">
        <v>20.416447997610508</v>
      </c>
      <c r="L296">
        <v>10.655766178293584</v>
      </c>
      <c r="M296">
        <v>0.99299999999999999</v>
      </c>
    </row>
    <row r="297" spans="3:26" hidden="1">
      <c r="C297" t="s">
        <v>12</v>
      </c>
      <c r="D297" t="s">
        <v>13</v>
      </c>
      <c r="E297" t="str">
        <f>Table82[[#This Row],[Site ID]]&amp;"-"&amp;Table82[[#This Row],[Site Name]]</f>
        <v>HSB-High Street Botley</v>
      </c>
      <c r="F297" s="136" t="s">
        <v>540</v>
      </c>
      <c r="G297" t="s">
        <v>447</v>
      </c>
      <c r="H297" s="109">
        <v>45077</v>
      </c>
      <c r="I297" s="109">
        <v>45112</v>
      </c>
      <c r="J297" s="9">
        <v>841.03333333320916</v>
      </c>
      <c r="K297" s="9">
        <v>30.805196385403463</v>
      </c>
      <c r="L297" s="9">
        <v>16.077868677141684</v>
      </c>
      <c r="M297" s="9">
        <v>1.883</v>
      </c>
    </row>
    <row r="298" spans="3:26" hidden="1">
      <c r="C298" t="s">
        <v>23</v>
      </c>
      <c r="D298" t="s">
        <v>24</v>
      </c>
      <c r="E298" t="str">
        <f>Table82[[#This Row],[Site ID]]&amp;"-"&amp;Table82[[#This Row],[Site Name]]</f>
        <v>HSB2A-High Street Botley 2 (A)</v>
      </c>
      <c r="F298" s="136" t="s">
        <v>541</v>
      </c>
      <c r="G298" t="s">
        <v>447</v>
      </c>
      <c r="H298" s="109">
        <v>45077</v>
      </c>
      <c r="I298" s="109">
        <v>45112</v>
      </c>
      <c r="J298" s="9">
        <v>841.04999999993015</v>
      </c>
      <c r="K298" s="9">
        <v>27.091021936866881</v>
      </c>
      <c r="L298" s="9">
        <v>14.139364267675825</v>
      </c>
      <c r="M298" s="9">
        <v>1.6559999999999999</v>
      </c>
    </row>
    <row r="299" spans="3:26" hidden="1">
      <c r="C299" t="s">
        <v>27</v>
      </c>
      <c r="D299" t="s">
        <v>28</v>
      </c>
      <c r="E299" t="str">
        <f>Table82[[#This Row],[Site ID]]&amp;"-"&amp;Table82[[#This Row],[Site Name]]</f>
        <v>KCA-Kings Copse Avenue</v>
      </c>
      <c r="F299" s="136" t="s">
        <v>542</v>
      </c>
      <c r="G299" t="s">
        <v>447</v>
      </c>
      <c r="H299" s="109">
        <v>45077</v>
      </c>
      <c r="I299" s="109">
        <v>45112</v>
      </c>
      <c r="J299" s="9">
        <v>841.06666666665114</v>
      </c>
      <c r="K299" s="9">
        <v>25.209201410907248</v>
      </c>
      <c r="L299" s="9">
        <v>13.157203241600861</v>
      </c>
      <c r="M299" s="9">
        <v>1.5409999999999999</v>
      </c>
      <c r="P299" s="315"/>
      <c r="Q299" s="315"/>
      <c r="R299" s="315"/>
      <c r="S299" s="315"/>
      <c r="T299" s="315"/>
      <c r="U299" s="315"/>
      <c r="V299" s="315"/>
      <c r="W299" s="315"/>
      <c r="X299" s="315"/>
      <c r="Y299" s="315"/>
      <c r="Z299" s="315"/>
    </row>
    <row r="300" spans="3:26" hidden="1">
      <c r="C300" t="s">
        <v>31</v>
      </c>
      <c r="D300" t="s">
        <v>32</v>
      </c>
      <c r="E300" t="str">
        <f>Table82[[#This Row],[Site ID]]&amp;"-"&amp;Table82[[#This Row],[Site Name]]</f>
        <v>GR-Grange Road</v>
      </c>
      <c r="F300" s="136" t="s">
        <v>544</v>
      </c>
      <c r="G300" t="s">
        <v>447</v>
      </c>
      <c r="H300" s="109">
        <v>45077</v>
      </c>
      <c r="I300" s="109">
        <v>45112</v>
      </c>
      <c r="J300" s="9">
        <v>841.08333333337214</v>
      </c>
      <c r="K300" s="9">
        <v>22.54223957197954</v>
      </c>
      <c r="L300" s="9">
        <v>11.765260736941306</v>
      </c>
      <c r="M300" s="9">
        <v>1.3779999999999999</v>
      </c>
    </row>
    <row r="301" spans="3:26" hidden="1">
      <c r="C301" t="s">
        <v>39</v>
      </c>
      <c r="D301" t="s">
        <v>40</v>
      </c>
      <c r="E301" t="str">
        <f>Table82[[#This Row],[Site ID]]&amp;"-"&amp;Table82[[#This Row],[Site Name]]</f>
        <v>WSRB-Winchester Street Railway Bridge</v>
      </c>
      <c r="F301" s="136" t="s">
        <v>545</v>
      </c>
      <c r="G301" t="s">
        <v>447</v>
      </c>
      <c r="H301" s="109">
        <v>45077</v>
      </c>
      <c r="I301" s="109">
        <v>45112</v>
      </c>
      <c r="J301" s="9">
        <v>841.03333333338378</v>
      </c>
      <c r="K301" s="9">
        <v>11.746219333359051</v>
      </c>
      <c r="L301" s="9">
        <v>6.1305946416278969</v>
      </c>
      <c r="M301" s="9">
        <v>0.71799999999999997</v>
      </c>
    </row>
    <row r="302" spans="3:26" hidden="1">
      <c r="C302" t="s">
        <v>43</v>
      </c>
      <c r="D302" t="s">
        <v>44</v>
      </c>
      <c r="E302" t="str">
        <f>Table82[[#This Row],[Site ID]]&amp;"-"&amp;Table82[[#This Row],[Site Name]]</f>
        <v>UNC-Upper Northam Close</v>
      </c>
      <c r="F302" s="136" t="s">
        <v>546</v>
      </c>
      <c r="G302" t="s">
        <v>447</v>
      </c>
      <c r="H302" s="109">
        <v>45077</v>
      </c>
      <c r="I302" s="109">
        <v>45112</v>
      </c>
      <c r="J302" s="9">
        <v>841.08333333337214</v>
      </c>
      <c r="K302" s="9">
        <v>18.468932131179173</v>
      </c>
      <c r="L302" s="9">
        <v>9.6393173962313021</v>
      </c>
      <c r="M302" s="9">
        <v>1.129</v>
      </c>
    </row>
    <row r="303" spans="3:26" hidden="1">
      <c r="C303" t="s">
        <v>47</v>
      </c>
      <c r="D303" t="s">
        <v>34</v>
      </c>
      <c r="E303" t="str">
        <f>Table82[[#This Row],[Site ID]]&amp;"-"&amp;Table82[[#This Row],[Site Name]]</f>
        <v>BDG-Bridge Road</v>
      </c>
      <c r="F303" s="136" t="s">
        <v>547</v>
      </c>
      <c r="G303" t="s">
        <v>447</v>
      </c>
      <c r="H303" s="109">
        <v>45077</v>
      </c>
      <c r="I303" s="109">
        <v>45112</v>
      </c>
      <c r="J303" s="9">
        <v>841.09999999991851</v>
      </c>
      <c r="K303" s="9">
        <v>19.482783260018532</v>
      </c>
      <c r="L303" s="9">
        <v>10.168467254706959</v>
      </c>
      <c r="M303" s="9">
        <v>1.1910000000000001</v>
      </c>
    </row>
    <row r="304" spans="3:26" hidden="1">
      <c r="C304" t="s">
        <v>50</v>
      </c>
      <c r="D304" t="s">
        <v>38</v>
      </c>
      <c r="E304" t="str">
        <f>Table82[[#This Row],[Site ID]]&amp;"-"&amp;Table82[[#This Row],[Site Name]]</f>
        <v>BDG2-Bridge Road 2</v>
      </c>
      <c r="F304" s="136" t="s">
        <v>548</v>
      </c>
      <c r="G304" t="s">
        <v>447</v>
      </c>
      <c r="H304" s="109">
        <v>45077</v>
      </c>
      <c r="I304" s="109">
        <v>45112</v>
      </c>
      <c r="J304" s="9">
        <v>841.09999999991851</v>
      </c>
      <c r="K304" s="9">
        <v>40.306950422070244</v>
      </c>
      <c r="L304" s="9">
        <v>21.037030491685933</v>
      </c>
      <c r="M304" s="9">
        <v>2.464</v>
      </c>
    </row>
    <row r="305" spans="3:14" hidden="1">
      <c r="C305" t="s">
        <v>53</v>
      </c>
      <c r="D305" t="s">
        <v>54</v>
      </c>
      <c r="E305" t="str">
        <f>Table82[[#This Row],[Site ID]]&amp;"-"&amp;Table82[[#This Row],[Site Name]]</f>
        <v>OH2-Oakhill 2 (Bridge)</v>
      </c>
      <c r="F305" s="136" t="s">
        <v>549</v>
      </c>
      <c r="G305" t="s">
        <v>447</v>
      </c>
      <c r="H305" s="109">
        <v>45077</v>
      </c>
      <c r="I305" s="109">
        <v>45112</v>
      </c>
      <c r="J305" s="9">
        <v>841.08333333337214</v>
      </c>
      <c r="K305" s="9">
        <v>45.182631130484388</v>
      </c>
      <c r="L305" s="9">
        <v>23.581749024261164</v>
      </c>
      <c r="M305" s="9">
        <v>2.762</v>
      </c>
    </row>
    <row r="306" spans="3:14" hidden="1">
      <c r="C306" t="s">
        <v>57</v>
      </c>
      <c r="D306" t="s">
        <v>58</v>
      </c>
      <c r="E306" t="str">
        <f>Table82[[#This Row],[Site ID]]&amp;"-"&amp;Table82[[#This Row],[Site Name]]</f>
        <v>OH-Oakhill (Prov)</v>
      </c>
      <c r="F306" s="136" t="s">
        <v>550</v>
      </c>
      <c r="G306" t="s">
        <v>447</v>
      </c>
      <c r="H306" s="109">
        <v>45077</v>
      </c>
      <c r="I306" s="109">
        <v>45112</v>
      </c>
      <c r="J306" s="9">
        <v>841.08333333337214</v>
      </c>
      <c r="K306" s="9">
        <v>31.441353016940983</v>
      </c>
      <c r="L306" s="9">
        <v>16.409891971263562</v>
      </c>
      <c r="M306" s="9">
        <v>1.9219999999999999</v>
      </c>
    </row>
    <row r="307" spans="3:14" hidden="1">
      <c r="C307" t="s">
        <v>61</v>
      </c>
      <c r="D307" t="s">
        <v>62</v>
      </c>
      <c r="E307" t="str">
        <f>Table82[[#This Row],[Site ID]]&amp;"-"&amp;Table82[[#This Row],[Site Name]]</f>
        <v>PH2-Providence Hill 2</v>
      </c>
      <c r="F307" t="s">
        <v>551</v>
      </c>
      <c r="G307" t="s">
        <v>447</v>
      </c>
      <c r="H307" s="109">
        <v>45077</v>
      </c>
      <c r="I307" s="109">
        <v>45112</v>
      </c>
      <c r="J307" s="9">
        <v>841.16666666662786</v>
      </c>
      <c r="K307" s="9">
        <v>37.686628888450322</v>
      </c>
      <c r="L307" s="9">
        <v>19.669430526331066</v>
      </c>
      <c r="M307" s="9">
        <v>2.3039999999999998</v>
      </c>
    </row>
    <row r="308" spans="3:14" hidden="1">
      <c r="C308" t="s">
        <v>65</v>
      </c>
      <c r="D308" t="s">
        <v>66</v>
      </c>
      <c r="E308" t="str">
        <f>Table82[[#This Row],[Site ID]]&amp;"-"&amp;Table82[[#This Row],[Site Name]]</f>
        <v>PH1-Providence Hill 1</v>
      </c>
      <c r="F308" t="s">
        <v>552</v>
      </c>
      <c r="G308" t="s">
        <v>447</v>
      </c>
      <c r="H308" s="109">
        <v>45077</v>
      </c>
      <c r="I308" s="109">
        <v>45112</v>
      </c>
      <c r="J308" s="9">
        <v>841.08333333337214</v>
      </c>
      <c r="K308" s="9">
        <v>26.451960368571058</v>
      </c>
      <c r="L308" s="9">
        <v>13.805824827020386</v>
      </c>
      <c r="M308" s="9">
        <v>1.617</v>
      </c>
    </row>
    <row r="309" spans="3:14" hidden="1">
      <c r="C309" t="s">
        <v>69</v>
      </c>
      <c r="D309" t="s">
        <v>70</v>
      </c>
      <c r="E309" t="str">
        <f>Table82[[#This Row],[Site ID]]&amp;"-"&amp;Table82[[#This Row],[Site Name]]</f>
        <v>PH3-Providence Hill 3</v>
      </c>
      <c r="F309" t="s">
        <v>553</v>
      </c>
      <c r="G309" t="s">
        <v>447</v>
      </c>
      <c r="H309" s="109">
        <v>45077</v>
      </c>
      <c r="I309" s="109">
        <v>45112</v>
      </c>
      <c r="J309" s="9">
        <v>841.16666666662786</v>
      </c>
      <c r="K309" s="9">
        <v>18.810600356648379</v>
      </c>
      <c r="L309" s="9">
        <v>9.8176411047225365</v>
      </c>
      <c r="M309" s="9">
        <v>1.1499999999999999</v>
      </c>
    </row>
    <row r="310" spans="3:14" hidden="1">
      <c r="C310" t="s">
        <v>73</v>
      </c>
      <c r="D310" t="s">
        <v>74</v>
      </c>
      <c r="E310" t="str">
        <f>Table82[[#This Row],[Site ID]]&amp;"-"&amp;Table82[[#This Row],[Site Name]]</f>
        <v>HL2-Hamble Lane 2 (Tesco)</v>
      </c>
      <c r="F310" s="136" t="s">
        <v>554</v>
      </c>
      <c r="G310" t="s">
        <v>447</v>
      </c>
      <c r="H310" s="109">
        <v>45077</v>
      </c>
      <c r="I310" s="109">
        <v>45112</v>
      </c>
      <c r="J310" s="9">
        <v>841.2833333335002</v>
      </c>
      <c r="K310" s="9">
        <v>34.655769162185813</v>
      </c>
      <c r="L310" s="9">
        <v>18.087562193207628</v>
      </c>
      <c r="M310" s="9">
        <v>2.1190000000000002</v>
      </c>
    </row>
    <row r="311" spans="3:14" hidden="1">
      <c r="C311" t="s">
        <v>77</v>
      </c>
      <c r="D311" t="s">
        <v>78</v>
      </c>
      <c r="E311" t="str">
        <f>Table82[[#This Row],[Site ID]]&amp;"-"&amp;Table82[[#This Row],[Site Name]]</f>
        <v>HL-Hamble Lane (Woodlands)</v>
      </c>
      <c r="F311" s="136" t="s">
        <v>555</v>
      </c>
      <c r="G311" t="s">
        <v>447</v>
      </c>
      <c r="H311" s="109">
        <v>45077</v>
      </c>
      <c r="I311" s="109">
        <v>45112</v>
      </c>
      <c r="J311" s="9">
        <v>841.26666666660458</v>
      </c>
      <c r="K311" s="9">
        <v>25.612085743721678</v>
      </c>
      <c r="L311" s="9">
        <v>13.367476901733653</v>
      </c>
      <c r="M311" s="9">
        <v>1.5660000000000001</v>
      </c>
    </row>
    <row r="312" spans="3:14" hidden="1">
      <c r="C312" t="s">
        <v>81</v>
      </c>
      <c r="D312" t="s">
        <v>82</v>
      </c>
      <c r="E312" t="str">
        <f>Table82[[#This Row],[Site ID]]&amp;"-"&amp;Table82[[#This Row],[Site Name]]</f>
        <v>HCF-Hamble Corner Fruit Farm</v>
      </c>
      <c r="F312" s="136" t="s">
        <v>556</v>
      </c>
      <c r="G312" t="s">
        <v>447</v>
      </c>
      <c r="H312" s="109">
        <v>45077</v>
      </c>
      <c r="I312" s="109">
        <v>45112</v>
      </c>
      <c r="J312" s="9">
        <v>841.33333333331393</v>
      </c>
      <c r="K312" s="9">
        <v>29.207893026942038</v>
      </c>
      <c r="L312" s="9">
        <v>15.244203041201482</v>
      </c>
      <c r="M312" s="9">
        <v>1.786</v>
      </c>
    </row>
    <row r="313" spans="3:14" hidden="1">
      <c r="C313" t="s">
        <v>89</v>
      </c>
      <c r="D313" t="s">
        <v>90</v>
      </c>
      <c r="E313" t="str">
        <f>Table82[[#This Row],[Site ID]]&amp;"-"&amp;Table82[[#This Row],[Site Name]]</f>
        <v>HPS-Hamble Primary School</v>
      </c>
      <c r="F313" s="136" t="s">
        <v>557</v>
      </c>
      <c r="G313" t="s">
        <v>447</v>
      </c>
      <c r="H313" s="109">
        <v>45077</v>
      </c>
      <c r="I313" s="109">
        <v>45112</v>
      </c>
      <c r="J313" s="9">
        <v>841.36666666675592</v>
      </c>
      <c r="K313" s="9">
        <v>19.852730874368955</v>
      </c>
      <c r="L313" s="9">
        <v>10.361550560735363</v>
      </c>
      <c r="M313" s="9">
        <v>1.214</v>
      </c>
    </row>
    <row r="314" spans="3:14" hidden="1">
      <c r="C314" t="s">
        <v>88</v>
      </c>
      <c r="D314" t="s">
        <v>93</v>
      </c>
      <c r="E314" t="str">
        <f>Table82[[#This Row],[Site ID]]&amp;"-"&amp;Table82[[#This Row],[Site Name]]</f>
        <v>HPO-Hound Parish Office</v>
      </c>
      <c r="F314" s="136" t="s">
        <v>558</v>
      </c>
      <c r="G314" t="s">
        <v>447</v>
      </c>
      <c r="H314" s="109">
        <v>45077</v>
      </c>
      <c r="I314" s="109">
        <v>45112</v>
      </c>
      <c r="J314" s="9">
        <v>841.69999999995343</v>
      </c>
      <c r="K314" s="9">
        <v>16.477452774148471</v>
      </c>
      <c r="L314" s="9">
        <v>8.5999231597852148</v>
      </c>
      <c r="M314" s="9">
        <v>1.008</v>
      </c>
    </row>
    <row r="315" spans="3:14" hidden="1">
      <c r="C315" t="s">
        <v>92</v>
      </c>
      <c r="D315" t="s">
        <v>97</v>
      </c>
      <c r="E315" t="str">
        <f>Table82[[#This Row],[Site ID]]&amp;"-"&amp;Table82[[#This Row],[Site Name]]</f>
        <v>SWA-Swaythling road</v>
      </c>
      <c r="F315" s="267">
        <v>2234432</v>
      </c>
      <c r="G315" t="s">
        <v>447</v>
      </c>
      <c r="H315" s="109">
        <v>45077</v>
      </c>
      <c r="I315" s="109">
        <v>45112</v>
      </c>
      <c r="J315" s="9">
        <v>841.91666666680248</v>
      </c>
      <c r="K315" s="9">
        <v>21.032762149853085</v>
      </c>
      <c r="L315" s="9">
        <v>10.977433272365911</v>
      </c>
      <c r="M315" s="9">
        <v>1.2869999999999999</v>
      </c>
      <c r="N315" t="s">
        <v>1556</v>
      </c>
    </row>
    <row r="316" spans="3:14" hidden="1">
      <c r="C316" t="s">
        <v>96</v>
      </c>
      <c r="D316" t="s">
        <v>26</v>
      </c>
      <c r="E316" t="str">
        <f>Table82[[#This Row],[Site ID]]&amp;"-"&amp;Table82[[#This Row],[Site Name]]</f>
        <v>AL-Allington Lane</v>
      </c>
      <c r="F316" s="136" t="s">
        <v>559</v>
      </c>
      <c r="G316" t="s">
        <v>447</v>
      </c>
      <c r="H316" s="109">
        <v>45077</v>
      </c>
      <c r="I316" s="109">
        <v>45112</v>
      </c>
      <c r="J316" s="9">
        <v>842.41666666668607</v>
      </c>
      <c r="K316" s="9">
        <v>19.41966683153581</v>
      </c>
      <c r="L316" s="9">
        <v>10.135525486187793</v>
      </c>
      <c r="M316" s="9">
        <v>1.1890000000000001</v>
      </c>
    </row>
    <row r="317" spans="3:14" hidden="1">
      <c r="C317" t="s">
        <v>99</v>
      </c>
      <c r="D317" t="s">
        <v>102</v>
      </c>
      <c r="E317" t="str">
        <f>Table82[[#This Row],[Site ID]]&amp;"-"&amp;Table82[[#This Row],[Site Name]]</f>
        <v>JW-Jukes Walk</v>
      </c>
      <c r="F317" s="136" t="s">
        <v>560</v>
      </c>
      <c r="G317" t="s">
        <v>447</v>
      </c>
      <c r="H317" s="109">
        <v>45077</v>
      </c>
      <c r="I317" s="109">
        <v>45112</v>
      </c>
      <c r="J317" s="9">
        <v>842.31666666670935</v>
      </c>
      <c r="K317" s="9">
        <v>17.984517699201685</v>
      </c>
      <c r="L317" s="9">
        <v>9.3864914922764537</v>
      </c>
      <c r="M317" s="9">
        <v>1.101</v>
      </c>
    </row>
    <row r="318" spans="3:14" hidden="1">
      <c r="C318" t="s">
        <v>101</v>
      </c>
      <c r="D318" t="s">
        <v>46</v>
      </c>
      <c r="E318" t="str">
        <f>Table82[[#This Row],[Site ID]]&amp;"-"&amp;Table82[[#This Row],[Site Name]]</f>
        <v>BOT-Botley Road</v>
      </c>
      <c r="F318" s="136" t="s">
        <v>561</v>
      </c>
      <c r="G318" t="s">
        <v>447</v>
      </c>
      <c r="H318" s="109">
        <v>45077</v>
      </c>
      <c r="I318" s="109">
        <v>45112</v>
      </c>
      <c r="J318" s="9">
        <v>842.38333333324408</v>
      </c>
      <c r="K318" s="9">
        <v>28.910151751976631</v>
      </c>
      <c r="L318" s="9">
        <v>15.088805716062961</v>
      </c>
      <c r="M318" s="9">
        <v>1.77</v>
      </c>
    </row>
    <row r="319" spans="3:14" hidden="1">
      <c r="C319" t="s">
        <v>104</v>
      </c>
      <c r="D319" t="s">
        <v>107</v>
      </c>
      <c r="E319" t="str">
        <f>Table82[[#This Row],[Site ID]]&amp;"-"&amp;Table82[[#This Row],[Site Name]]</f>
        <v>WYV-Wyvern School</v>
      </c>
      <c r="F319" s="136" t="s">
        <v>562</v>
      </c>
      <c r="G319" t="s">
        <v>447</v>
      </c>
      <c r="H319" s="109">
        <v>45077</v>
      </c>
      <c r="I319" s="109">
        <v>45112</v>
      </c>
      <c r="J319" s="9">
        <v>842.34999999997672</v>
      </c>
      <c r="K319" s="9">
        <v>24.648104707070186</v>
      </c>
      <c r="L319" s="9">
        <v>12.864355275088824</v>
      </c>
      <c r="M319" s="9">
        <v>1.5089999999999999</v>
      </c>
    </row>
    <row r="320" spans="3:14" hidden="1">
      <c r="C320" t="s">
        <v>106</v>
      </c>
      <c r="D320" t="s">
        <v>84</v>
      </c>
      <c r="E320" t="str">
        <f>Table82[[#This Row],[Site ID]]&amp;"-"&amp;Table82[[#This Row],[Site Name]]</f>
        <v>FORSL-Fair Oak Road/Sandy Lane</v>
      </c>
      <c r="F320" s="136" t="s">
        <v>563</v>
      </c>
      <c r="G320" t="s">
        <v>447</v>
      </c>
      <c r="H320" s="109">
        <v>45077</v>
      </c>
      <c r="I320" s="109">
        <v>45112</v>
      </c>
      <c r="J320" s="9">
        <v>842.31666666670935</v>
      </c>
      <c r="K320" s="9">
        <v>26.119204178949584</v>
      </c>
      <c r="L320" s="9">
        <v>13.63215249423256</v>
      </c>
      <c r="M320" s="9">
        <v>1.599</v>
      </c>
    </row>
    <row r="321" spans="3:14" hidden="1">
      <c r="C321" t="s">
        <v>109</v>
      </c>
      <c r="D321" t="s">
        <v>80</v>
      </c>
      <c r="E321" t="str">
        <f>Table82[[#This Row],[Site ID]]&amp;"-"&amp;Table82[[#This Row],[Site Name]]</f>
        <v>FOR-Fair Oak Road</v>
      </c>
      <c r="F321" s="136" t="s">
        <v>564</v>
      </c>
      <c r="G321" t="s">
        <v>447</v>
      </c>
      <c r="H321" s="109">
        <v>45077</v>
      </c>
      <c r="I321" s="109">
        <v>45112</v>
      </c>
      <c r="J321" s="9">
        <v>842.31666666670935</v>
      </c>
      <c r="K321" s="9">
        <v>15.59964977542017</v>
      </c>
      <c r="L321" s="9">
        <v>8.1417796322652247</v>
      </c>
      <c r="M321" s="9">
        <v>0.95499999999999996</v>
      </c>
    </row>
    <row r="322" spans="3:14" hidden="1">
      <c r="C322" t="s">
        <v>111</v>
      </c>
      <c r="D322" t="s">
        <v>49</v>
      </c>
      <c r="E322" t="str">
        <f>Table82[[#This Row],[Site ID]]&amp;"-"&amp;Table82[[#This Row],[Site Name]]</f>
        <v>BR-Bishopstoke Road</v>
      </c>
      <c r="F322" s="136" t="s">
        <v>565</v>
      </c>
      <c r="G322" t="s">
        <v>447</v>
      </c>
      <c r="H322" s="109">
        <v>45077</v>
      </c>
      <c r="I322" s="109">
        <v>45112</v>
      </c>
      <c r="J322" s="9">
        <v>842.33333333325572</v>
      </c>
      <c r="K322" s="9">
        <v>32.832121092207217</v>
      </c>
      <c r="L322" s="9">
        <v>17.135762574220887</v>
      </c>
      <c r="M322" s="9">
        <v>2.0099999999999998</v>
      </c>
    </row>
    <row r="323" spans="3:14" hidden="1">
      <c r="C323" t="s">
        <v>117</v>
      </c>
      <c r="D323" t="s">
        <v>122</v>
      </c>
      <c r="E323" t="str">
        <f>Table82[[#This Row],[Site ID]]&amp;"-"&amp;Table82[[#This Row],[Site Name]]</f>
        <v>MS-Mill Street</v>
      </c>
      <c r="F323" s="136" t="s">
        <v>566</v>
      </c>
      <c r="G323" t="s">
        <v>447</v>
      </c>
      <c r="H323" s="109">
        <v>45077</v>
      </c>
      <c r="I323" s="109">
        <v>45112</v>
      </c>
      <c r="J323" s="9">
        <v>842.81666666659294</v>
      </c>
      <c r="K323" s="9">
        <v>25.695583460224917</v>
      </c>
      <c r="L323" s="9">
        <v>13.41105608571238</v>
      </c>
      <c r="M323" s="9">
        <v>1.5740000000000001</v>
      </c>
    </row>
    <row r="324" spans="3:14" hidden="1">
      <c r="C324" s="112" t="s">
        <v>121</v>
      </c>
      <c r="D324" t="s">
        <v>72</v>
      </c>
      <c r="E324" t="str">
        <f>Table82[[#This Row],[Site ID]]&amp;"-"&amp;Table82[[#This Row],[Site Name]]</f>
        <v>CR4-Campbell Road 4</v>
      </c>
      <c r="F324" s="136" t="s">
        <v>567</v>
      </c>
      <c r="G324" t="s">
        <v>447</v>
      </c>
      <c r="H324" s="109">
        <v>45077</v>
      </c>
      <c r="I324" s="109">
        <v>45112</v>
      </c>
      <c r="J324" s="9">
        <v>842.8499999998603</v>
      </c>
      <c r="K324" s="9">
        <v>18.838329477371573</v>
      </c>
      <c r="L324" s="9">
        <v>9.8321135059350588</v>
      </c>
      <c r="M324" s="9">
        <v>1.1539999999999999</v>
      </c>
    </row>
    <row r="325" spans="3:14" hidden="1">
      <c r="C325" s="113" t="s">
        <v>129</v>
      </c>
      <c r="D325" t="s">
        <v>68</v>
      </c>
      <c r="E325" t="str">
        <f>Table82[[#This Row],[Site ID]]&amp;"-"&amp;Table82[[#This Row],[Site Name]]</f>
        <v>CR3-Campbell Road 3</v>
      </c>
      <c r="F325" s="136" t="s">
        <v>568</v>
      </c>
      <c r="G325" t="s">
        <v>447</v>
      </c>
      <c r="H325" s="109">
        <v>45077</v>
      </c>
      <c r="I325" s="109">
        <v>45112</v>
      </c>
      <c r="J325" s="9">
        <v>842.86666666675592</v>
      </c>
      <c r="K325" s="9">
        <v>11.851262358616161</v>
      </c>
      <c r="L325" s="9">
        <v>6.1854187675449692</v>
      </c>
      <c r="M325" s="9">
        <v>0.72599999999999998</v>
      </c>
    </row>
    <row r="326" spans="3:14" hidden="1">
      <c r="C326" s="112" t="s">
        <v>125</v>
      </c>
      <c r="D326" t="s">
        <v>64</v>
      </c>
      <c r="E326" t="str">
        <f>Table82[[#This Row],[Site ID]]&amp;"-"&amp;Table82[[#This Row],[Site Name]]</f>
        <v>CR-Campbell Road</v>
      </c>
      <c r="F326" s="136" t="s">
        <v>569</v>
      </c>
      <c r="G326" t="s">
        <v>447</v>
      </c>
      <c r="H326" s="109">
        <v>45077</v>
      </c>
      <c r="I326" s="109">
        <v>45112</v>
      </c>
      <c r="J326" s="9">
        <v>842.90000000002328</v>
      </c>
      <c r="K326" s="9">
        <v>27.651851939731113</v>
      </c>
      <c r="L326" s="9">
        <v>14.43207303743795</v>
      </c>
      <c r="M326" s="9">
        <v>1.694</v>
      </c>
    </row>
    <row r="327" spans="3:14" hidden="1">
      <c r="C327" t="s">
        <v>128</v>
      </c>
      <c r="D327" t="s">
        <v>135</v>
      </c>
      <c r="E327" t="str">
        <f>Table82[[#This Row],[Site ID]]&amp;"-"&amp;Table82[[#This Row],[Site Name]]</f>
        <v>SRAN(A)-Southampton Road Analyser (A)</v>
      </c>
      <c r="F327" s="136" t="s">
        <v>570</v>
      </c>
      <c r="G327" t="s">
        <v>447</v>
      </c>
      <c r="H327" s="109">
        <v>45077</v>
      </c>
      <c r="I327" s="109">
        <v>45112</v>
      </c>
      <c r="J327" s="9">
        <v>842.91666666674428</v>
      </c>
      <c r="K327" s="9">
        <v>32.15647652001681</v>
      </c>
      <c r="L327" s="9">
        <v>16.783129707733199</v>
      </c>
      <c r="M327" s="9">
        <v>1.97</v>
      </c>
    </row>
    <row r="328" spans="3:14" hidden="1">
      <c r="C328" t="s">
        <v>131</v>
      </c>
      <c r="D328" t="s">
        <v>138</v>
      </c>
      <c r="E328" t="str">
        <f>Table82[[#This Row],[Site ID]]&amp;"-"&amp;Table82[[#This Row],[Site Name]]</f>
        <v>SRAN(B)-Southampton Road Analyser (B)</v>
      </c>
      <c r="F328" s="136" t="s">
        <v>571</v>
      </c>
      <c r="G328" t="s">
        <v>447</v>
      </c>
      <c r="H328" s="109">
        <v>45077</v>
      </c>
      <c r="I328" s="109">
        <v>45112</v>
      </c>
      <c r="J328" s="9">
        <v>842.91666666674428</v>
      </c>
      <c r="K328" s="9">
        <v>32.417645872463652</v>
      </c>
      <c r="L328" s="9">
        <v>16.919439390638651</v>
      </c>
      <c r="M328" s="9">
        <v>1.986</v>
      </c>
    </row>
    <row r="329" spans="3:14" hidden="1">
      <c r="C329" t="s">
        <v>134</v>
      </c>
      <c r="D329" t="s">
        <v>141</v>
      </c>
      <c r="E329" t="str">
        <f>Table82[[#This Row],[Site ID]]&amp;"-"&amp;Table82[[#This Row],[Site Name]]</f>
        <v>SRAN(C)-Southampton Road Analyser (C)</v>
      </c>
      <c r="F329" s="136" t="s">
        <v>572</v>
      </c>
      <c r="G329" t="s">
        <v>447</v>
      </c>
      <c r="H329" s="109">
        <v>45077</v>
      </c>
      <c r="I329" s="109">
        <v>45112</v>
      </c>
      <c r="J329" s="9">
        <v>842.91666666656965</v>
      </c>
      <c r="K329" s="9">
        <v>32.172799604551408</v>
      </c>
      <c r="L329" s="9">
        <v>16.791649062918271</v>
      </c>
      <c r="M329" s="9">
        <v>1.9710000000000001</v>
      </c>
    </row>
    <row r="330" spans="3:14" hidden="1">
      <c r="C330" t="s">
        <v>137</v>
      </c>
      <c r="D330" t="s">
        <v>56</v>
      </c>
      <c r="E330" t="str">
        <f>Table82[[#This Row],[Site ID]]&amp;"-"&amp;Table82[[#This Row],[Site Name]]</f>
        <v>CA-Chestnut Avenue</v>
      </c>
      <c r="F330" s="136" t="s">
        <v>573</v>
      </c>
      <c r="G330" t="s">
        <v>447</v>
      </c>
      <c r="H330" s="109">
        <v>45077</v>
      </c>
      <c r="I330" s="109">
        <v>45112</v>
      </c>
      <c r="J330" s="9">
        <v>843.01666666672099</v>
      </c>
      <c r="K330" s="9">
        <v>18.442897530692154</v>
      </c>
      <c r="L330" s="9">
        <v>9.6257294001524816</v>
      </c>
      <c r="M330" s="9">
        <v>1.1299999999999999</v>
      </c>
      <c r="N330" t="s">
        <v>1556</v>
      </c>
    </row>
    <row r="331" spans="3:14" hidden="1">
      <c r="C331" t="s">
        <v>148</v>
      </c>
      <c r="D331" t="s">
        <v>149</v>
      </c>
      <c r="E331" t="str">
        <f>Table82[[#This Row],[Site ID]]&amp;"-"&amp;Table82[[#This Row],[Site Name]]</f>
        <v>SR1-Southampton Road 1</v>
      </c>
      <c r="F331" s="136" t="s">
        <v>574</v>
      </c>
      <c r="G331" t="s">
        <v>447</v>
      </c>
      <c r="H331" s="109">
        <v>45077</v>
      </c>
      <c r="I331" s="109">
        <v>45112</v>
      </c>
      <c r="J331" s="9">
        <v>843.06666666670935</v>
      </c>
      <c r="K331" s="9">
        <v>37.193690890398244</v>
      </c>
      <c r="L331" s="9">
        <v>19.412155997076329</v>
      </c>
      <c r="M331" s="9">
        <v>2.2789999999999999</v>
      </c>
    </row>
    <row r="332" spans="3:14" hidden="1">
      <c r="C332" t="s">
        <v>140</v>
      </c>
      <c r="D332" t="s">
        <v>152</v>
      </c>
      <c r="E332" t="str">
        <f>Table82[[#This Row],[Site ID]]&amp;"-"&amp;Table82[[#This Row],[Site Name]]</f>
        <v>SR2-Southampton Road 2</v>
      </c>
      <c r="F332" s="136" t="s">
        <v>575</v>
      </c>
      <c r="G332" t="s">
        <v>447</v>
      </c>
      <c r="H332" s="109">
        <v>45077</v>
      </c>
      <c r="I332" s="109">
        <v>45112</v>
      </c>
      <c r="J332" s="9">
        <v>843.06666666670935</v>
      </c>
      <c r="K332" s="9">
        <v>34.092856634507207</v>
      </c>
      <c r="L332" s="9">
        <v>17.793766510703136</v>
      </c>
      <c r="M332" s="9">
        <v>2.089</v>
      </c>
    </row>
    <row r="333" spans="3:14" hidden="1">
      <c r="C333" t="s">
        <v>144</v>
      </c>
      <c r="D333" t="s">
        <v>156</v>
      </c>
      <c r="E333" t="str">
        <f>Table82[[#This Row],[Site ID]]&amp;"-"&amp;Table82[[#This Row],[Site Name]]</f>
        <v>TP(A)-The Point (A)</v>
      </c>
      <c r="F333" s="136" t="s">
        <v>576</v>
      </c>
      <c r="G333" t="s">
        <v>447</v>
      </c>
      <c r="H333" s="109">
        <v>45077</v>
      </c>
      <c r="I333" s="109">
        <v>45112</v>
      </c>
      <c r="J333" s="9">
        <v>843.01666666654637</v>
      </c>
      <c r="K333" s="9">
        <v>18.344970641152457</v>
      </c>
      <c r="L333" s="9">
        <v>9.5746193325430369</v>
      </c>
      <c r="M333" s="9">
        <v>1.1240000000000001</v>
      </c>
    </row>
    <row r="334" spans="3:14" hidden="1">
      <c r="C334" t="s">
        <v>147</v>
      </c>
      <c r="D334" t="s">
        <v>159</v>
      </c>
      <c r="E334" t="str">
        <f>Table82[[#This Row],[Site ID]]&amp;"-"&amp;Table82[[#This Row],[Site Name]]</f>
        <v>TP(B)-The Point (B)</v>
      </c>
      <c r="F334" s="136" t="s">
        <v>577</v>
      </c>
      <c r="G334" t="s">
        <v>447</v>
      </c>
      <c r="H334" s="109">
        <v>45077</v>
      </c>
      <c r="I334" s="109">
        <v>45112</v>
      </c>
      <c r="J334" s="9">
        <v>843.01666666672099</v>
      </c>
      <c r="K334" s="9">
        <v>18.10015341728991</v>
      </c>
      <c r="L334" s="9">
        <v>9.4468441635124787</v>
      </c>
      <c r="M334" s="9">
        <v>1.109</v>
      </c>
    </row>
    <row r="335" spans="3:14" hidden="1">
      <c r="C335" t="s">
        <v>151</v>
      </c>
      <c r="D335" t="s">
        <v>162</v>
      </c>
      <c r="E335" t="str">
        <f>Table82[[#This Row],[Site ID]]&amp;"-"&amp;Table82[[#This Row],[Site Name]]</f>
        <v>TP(C)-The Point (C)</v>
      </c>
      <c r="F335" s="136" t="s">
        <v>578</v>
      </c>
      <c r="G335" t="s">
        <v>447</v>
      </c>
      <c r="H335" s="109">
        <v>45077</v>
      </c>
      <c r="I335" s="109">
        <v>45112</v>
      </c>
      <c r="J335" s="9">
        <v>843.01666666672099</v>
      </c>
      <c r="K335" s="9">
        <v>16.419075146793194</v>
      </c>
      <c r="L335" s="9">
        <v>8.569454669516281</v>
      </c>
      <c r="M335" s="9">
        <v>1.006</v>
      </c>
    </row>
    <row r="336" spans="3:14" hidden="1">
      <c r="C336" t="s">
        <v>155</v>
      </c>
      <c r="D336" t="s">
        <v>124</v>
      </c>
      <c r="E336" t="str">
        <f>Table82[[#This Row],[Site ID]]&amp;"-"&amp;Table82[[#This Row],[Site Name]]</f>
        <v>LRPR-leigh road/pluto Road</v>
      </c>
      <c r="F336" s="136" t="s">
        <v>579</v>
      </c>
      <c r="G336" t="s">
        <v>447</v>
      </c>
      <c r="H336" s="109">
        <v>45077</v>
      </c>
      <c r="I336" s="109">
        <v>45112</v>
      </c>
      <c r="J336" s="9">
        <v>843.01666666672099</v>
      </c>
      <c r="K336" s="9">
        <v>21.086923548366606</v>
      </c>
      <c r="L336" s="9">
        <v>11.005701225661069</v>
      </c>
      <c r="M336" s="9">
        <v>1.292</v>
      </c>
    </row>
    <row r="337" spans="3:13" hidden="1">
      <c r="C337" t="s">
        <v>158</v>
      </c>
      <c r="D337" t="s">
        <v>143</v>
      </c>
      <c r="E337" t="str">
        <f>Table82[[#This Row],[Site ID]]&amp;"-"&amp;Table82[[#This Row],[Site Name]]</f>
        <v>OX-Oxburgh Close</v>
      </c>
      <c r="F337" s="136" t="s">
        <v>580</v>
      </c>
      <c r="G337" t="s">
        <v>447</v>
      </c>
      <c r="H337" s="109">
        <v>45077</v>
      </c>
      <c r="I337" s="109">
        <v>45112</v>
      </c>
      <c r="J337" s="9">
        <v>843.01666666672099</v>
      </c>
      <c r="K337" s="9">
        <v>9.7437255095780664</v>
      </c>
      <c r="L337" s="9">
        <v>5.0854517273371957</v>
      </c>
      <c r="M337" s="9">
        <v>0.59699999999999998</v>
      </c>
    </row>
    <row r="338" spans="3:13" hidden="1">
      <c r="C338" t="s">
        <v>161</v>
      </c>
      <c r="D338" t="s">
        <v>95</v>
      </c>
      <c r="E338" t="str">
        <f>Table82[[#This Row],[Site ID]]&amp;"-"&amp;Table82[[#This Row],[Site Name]]</f>
        <v>HG-Hadleigh Gardens</v>
      </c>
      <c r="F338" s="136" t="s">
        <v>581</v>
      </c>
      <c r="G338" t="s">
        <v>447</v>
      </c>
      <c r="H338" s="109">
        <v>45077</v>
      </c>
      <c r="I338" s="109">
        <v>45112</v>
      </c>
      <c r="J338" s="9">
        <v>843.01666666672099</v>
      </c>
      <c r="K338" s="9">
        <v>11.375840335303035</v>
      </c>
      <c r="L338" s="9">
        <v>5.9372861875276808</v>
      </c>
      <c r="M338" s="9">
        <v>0.69699999999999995</v>
      </c>
    </row>
    <row r="339" spans="3:13" hidden="1">
      <c r="C339" t="s">
        <v>164</v>
      </c>
      <c r="D339" t="s">
        <v>175</v>
      </c>
      <c r="E339" t="str">
        <f>Table82[[#This Row],[Site ID]]&amp;"-"&amp;Table82[[#This Row],[Site Name]]</f>
        <v>WA-Woodside Avenue</v>
      </c>
      <c r="F339" s="136" t="s">
        <v>582</v>
      </c>
      <c r="G339" t="s">
        <v>447</v>
      </c>
      <c r="H339" s="109">
        <v>45077</v>
      </c>
      <c r="I339" s="109">
        <v>45112</v>
      </c>
      <c r="J339" s="9">
        <v>843.14999999996508</v>
      </c>
      <c r="K339" s="9">
        <v>26.354486153117382</v>
      </c>
      <c r="L339" s="9">
        <v>13.75495101937233</v>
      </c>
      <c r="M339" s="9">
        <v>1.615</v>
      </c>
    </row>
    <row r="340" spans="3:13" hidden="1">
      <c r="C340" t="s">
        <v>168</v>
      </c>
      <c r="D340" t="s">
        <v>42</v>
      </c>
      <c r="E340" t="str">
        <f>Table82[[#This Row],[Site ID]]&amp;"-"&amp;Table82[[#This Row],[Site Name]]</f>
        <v>BEL-Belmont Road</v>
      </c>
      <c r="F340" s="136" t="s">
        <v>583</v>
      </c>
      <c r="G340" t="s">
        <v>447</v>
      </c>
      <c r="H340" s="109">
        <v>45077</v>
      </c>
      <c r="I340" s="109">
        <v>45112</v>
      </c>
      <c r="J340" s="9">
        <v>843.21666666667443</v>
      </c>
      <c r="K340" s="9">
        <v>17.443169213132091</v>
      </c>
      <c r="L340" s="9">
        <v>9.1039505287745772</v>
      </c>
      <c r="M340" s="9">
        <v>1.069</v>
      </c>
    </row>
    <row r="341" spans="3:13" hidden="1">
      <c r="C341" t="s">
        <v>171</v>
      </c>
      <c r="D341" t="s">
        <v>120</v>
      </c>
      <c r="E341" t="str">
        <f>Table82[[#This Row],[Site ID]]&amp;"-"&amp;Table82[[#This Row],[Site Name]]</f>
        <v>LR13-Leigh Road/J13</v>
      </c>
      <c r="F341" s="136" t="s">
        <v>584</v>
      </c>
      <c r="G341" t="s">
        <v>447</v>
      </c>
      <c r="H341" s="109">
        <v>45077</v>
      </c>
      <c r="I341" s="109">
        <v>45112</v>
      </c>
      <c r="J341" s="9">
        <v>843.20000000012806</v>
      </c>
      <c r="K341" s="9">
        <v>31.656143263752305</v>
      </c>
      <c r="L341" s="9">
        <v>16.521995440371768</v>
      </c>
      <c r="M341" s="9">
        <v>1.94</v>
      </c>
    </row>
    <row r="342" spans="3:13" hidden="1">
      <c r="C342" t="s">
        <v>174</v>
      </c>
      <c r="D342" t="s">
        <v>167</v>
      </c>
      <c r="E342" t="str">
        <f>Table82[[#This Row],[Site ID]]&amp;"-"&amp;Table82[[#This Row],[Site Name]]</f>
        <v>SC(A)-Steele Close (A)</v>
      </c>
      <c r="F342" s="136" t="s">
        <v>585</v>
      </c>
      <c r="G342" t="s">
        <v>447</v>
      </c>
      <c r="H342" s="109">
        <v>45077</v>
      </c>
      <c r="I342" s="109">
        <v>45112</v>
      </c>
      <c r="J342" s="9">
        <v>843.16666666668607</v>
      </c>
      <c r="K342" s="9">
        <v>15.763424392172002</v>
      </c>
      <c r="L342" s="9">
        <v>8.2272569896513588</v>
      </c>
      <c r="M342" s="9">
        <v>0.96599999999999997</v>
      </c>
    </row>
    <row r="343" spans="3:13" hidden="1">
      <c r="C343" t="s">
        <v>177</v>
      </c>
      <c r="D343" t="s">
        <v>170</v>
      </c>
      <c r="E343" t="str">
        <f>Table82[[#This Row],[Site ID]]&amp;"-"&amp;Table82[[#This Row],[Site Name]]</f>
        <v>SC(B)-Steele Close (B)</v>
      </c>
      <c r="F343" s="136" t="s">
        <v>586</v>
      </c>
      <c r="G343" t="s">
        <v>447</v>
      </c>
      <c r="H343" s="109">
        <v>45077</v>
      </c>
      <c r="I343" s="109">
        <v>45112</v>
      </c>
      <c r="J343" s="9">
        <v>843.16666666668607</v>
      </c>
      <c r="K343" s="9">
        <v>16.595654872504063</v>
      </c>
      <c r="L343" s="9">
        <v>8.6616152779248772</v>
      </c>
      <c r="M343" s="9">
        <v>1.0169999999999999</v>
      </c>
    </row>
    <row r="344" spans="3:13" hidden="1">
      <c r="C344" t="s">
        <v>179</v>
      </c>
      <c r="D344" t="s">
        <v>173</v>
      </c>
      <c r="E344" t="str">
        <f>Table82[[#This Row],[Site ID]]&amp;"-"&amp;Table82[[#This Row],[Site Name]]</f>
        <v>SC(C)-Steele Close (C)</v>
      </c>
      <c r="F344" s="136" t="s">
        <v>587</v>
      </c>
      <c r="G344" t="s">
        <v>447</v>
      </c>
      <c r="H344" s="109">
        <v>45077</v>
      </c>
      <c r="I344" s="109">
        <v>45112</v>
      </c>
      <c r="J344" s="9">
        <v>843.16666666668607</v>
      </c>
      <c r="K344" s="9">
        <v>15.779742636884396</v>
      </c>
      <c r="L344" s="9">
        <v>8.2357738188331933</v>
      </c>
      <c r="M344" s="9">
        <v>0.96699999999999997</v>
      </c>
    </row>
    <row r="345" spans="3:13" hidden="1">
      <c r="C345" t="s">
        <v>182</v>
      </c>
      <c r="D345" t="s">
        <v>127</v>
      </c>
      <c r="E345" t="str">
        <f>Table82[[#This Row],[Site ID]]&amp;"-"&amp;Table82[[#This Row],[Site Name]]</f>
        <v>MC-Medina Close</v>
      </c>
      <c r="F345" s="136" t="s">
        <v>588</v>
      </c>
      <c r="G345" t="s">
        <v>447</v>
      </c>
      <c r="H345" s="109">
        <v>45077</v>
      </c>
      <c r="I345" s="109">
        <v>45112</v>
      </c>
      <c r="J345" s="9">
        <v>843.29999999993015</v>
      </c>
      <c r="K345" s="9">
        <v>17.604602158189529</v>
      </c>
      <c r="L345" s="9">
        <v>9.1882057193055999</v>
      </c>
      <c r="M345" s="9">
        <v>1.079</v>
      </c>
    </row>
    <row r="346" spans="3:13" hidden="1">
      <c r="C346" t="s">
        <v>184</v>
      </c>
      <c r="D346" t="s">
        <v>154</v>
      </c>
      <c r="E346" t="str">
        <f>Table82[[#This Row],[Site ID]]&amp;"-"&amp;Table82[[#This Row],[Site Name]]</f>
        <v>PC(A)-Porteous Crescent (A)</v>
      </c>
      <c r="F346" s="136" t="s">
        <v>589</v>
      </c>
      <c r="G346" t="s">
        <v>447</v>
      </c>
      <c r="H346" s="109">
        <v>45077</v>
      </c>
      <c r="I346" s="109">
        <v>45112</v>
      </c>
      <c r="J346" s="9">
        <v>843.28333333338378</v>
      </c>
      <c r="K346" s="9">
        <v>17.311262327804961</v>
      </c>
      <c r="L346" s="9">
        <v>9.035105599063133</v>
      </c>
      <c r="M346" s="9">
        <v>1.0609999999999999</v>
      </c>
    </row>
    <row r="347" spans="3:13" hidden="1">
      <c r="C347" t="s">
        <v>186</v>
      </c>
      <c r="D347" t="s">
        <v>133</v>
      </c>
      <c r="E347" t="str">
        <f>Table82[[#This Row],[Site ID]]&amp;"-"&amp;Table82[[#This Row],[Site Name]]</f>
        <v>NH-Nuffield Hospital</v>
      </c>
      <c r="F347" s="136" t="s">
        <v>590</v>
      </c>
      <c r="G347" t="s">
        <v>447</v>
      </c>
      <c r="H347" s="109">
        <v>45077</v>
      </c>
      <c r="I347" s="109">
        <v>45112</v>
      </c>
      <c r="J347" s="9">
        <v>843.3833333333605</v>
      </c>
      <c r="K347" s="9">
        <v>16.216168211370345</v>
      </c>
      <c r="L347" s="9">
        <v>8.4635533462266945</v>
      </c>
      <c r="M347" s="9">
        <v>0.99399999999999999</v>
      </c>
    </row>
    <row r="348" spans="3:13" hidden="1">
      <c r="C348" t="s">
        <v>189</v>
      </c>
      <c r="D348" t="s">
        <v>30</v>
      </c>
      <c r="E348" t="str">
        <f>Table82[[#This Row],[Site ID]]&amp;"-"&amp;Table82[[#This Row],[Site Name]]</f>
        <v>AR-Ashdown Road</v>
      </c>
      <c r="F348" s="136" t="s">
        <v>591</v>
      </c>
      <c r="G348" t="s">
        <v>447</v>
      </c>
      <c r="H348" s="109">
        <v>45077</v>
      </c>
      <c r="I348" s="109">
        <v>45112</v>
      </c>
      <c r="J348" s="9">
        <v>843.34999999991851</v>
      </c>
      <c r="K348" s="9">
        <v>6.3301025671435536</v>
      </c>
      <c r="L348" s="9">
        <v>3.3038113607221051</v>
      </c>
      <c r="M348" s="9">
        <v>0.38800000000000001</v>
      </c>
    </row>
    <row r="349" spans="3:13" hidden="1">
      <c r="C349" t="s">
        <v>191</v>
      </c>
      <c r="D349" t="s">
        <v>60</v>
      </c>
      <c r="E349" t="str">
        <f>Table82[[#This Row],[Site ID]]&amp;"-"&amp;Table82[[#This Row],[Site Name]]</f>
        <v>CC-Chestnut Close</v>
      </c>
      <c r="F349" s="136" t="s">
        <v>592</v>
      </c>
      <c r="G349" t="s">
        <v>447</v>
      </c>
      <c r="H349" s="109">
        <v>45077</v>
      </c>
      <c r="I349" s="109">
        <v>45112</v>
      </c>
      <c r="J349" s="9">
        <v>843.34999999991851</v>
      </c>
      <c r="K349" s="9">
        <v>23.41159068002835</v>
      </c>
      <c r="L349" s="9">
        <v>12.218993048031498</v>
      </c>
      <c r="M349" s="9">
        <v>1.4350000000000001</v>
      </c>
    </row>
    <row r="350" spans="3:13" hidden="1">
      <c r="C350" t="s">
        <v>193</v>
      </c>
      <c r="D350" t="s">
        <v>188</v>
      </c>
      <c r="E350" t="str">
        <f>Table82[[#This Row],[Site ID]]&amp;"-"&amp;Table82[[#This Row],[Site Name]]</f>
        <v>SSQ-Sparrow Square</v>
      </c>
      <c r="F350" s="136" t="s">
        <v>593</v>
      </c>
      <c r="G350" t="s">
        <v>447</v>
      </c>
      <c r="H350" s="109">
        <v>45077</v>
      </c>
      <c r="I350" s="109">
        <v>45112</v>
      </c>
      <c r="J350" s="9">
        <v>843.33333333337214</v>
      </c>
      <c r="K350" s="9">
        <v>17.799686561264004</v>
      </c>
      <c r="L350" s="9">
        <v>9.2900243012860155</v>
      </c>
      <c r="M350" s="9">
        <v>1.091</v>
      </c>
    </row>
    <row r="351" spans="3:13" hidden="1">
      <c r="C351" t="s">
        <v>195</v>
      </c>
      <c r="D351" t="s">
        <v>76</v>
      </c>
      <c r="E351" t="str">
        <f>Table82[[#This Row],[Site ID]]&amp;"-"&amp;Table82[[#This Row],[Site Name]]</f>
        <v>DD (A)-Dove Dale</v>
      </c>
      <c r="F351" s="136" t="s">
        <v>594</v>
      </c>
      <c r="G351" t="s">
        <v>447</v>
      </c>
      <c r="H351" s="109">
        <v>45077</v>
      </c>
      <c r="I351" s="109">
        <v>45112</v>
      </c>
      <c r="J351" s="9">
        <v>843.33333333319752</v>
      </c>
      <c r="K351" s="9">
        <v>17.228660869567992</v>
      </c>
      <c r="L351" s="9">
        <v>8.9919941907974916</v>
      </c>
      <c r="M351" s="9">
        <v>1.056</v>
      </c>
    </row>
    <row r="352" spans="3:13" hidden="1">
      <c r="C352" t="s">
        <v>197</v>
      </c>
      <c r="D352" t="s">
        <v>146</v>
      </c>
      <c r="E352" t="str">
        <f>Table82[[#This Row],[Site ID]]&amp;"-"&amp;Table82[[#This Row],[Site Name]]</f>
        <v>PA-Passfield Avenue</v>
      </c>
      <c r="F352" s="136" t="s">
        <v>595</v>
      </c>
      <c r="G352" t="s">
        <v>447</v>
      </c>
      <c r="H352" s="109">
        <v>45077</v>
      </c>
      <c r="I352" s="109">
        <v>45112</v>
      </c>
      <c r="J352" s="9">
        <v>843.36666666681413</v>
      </c>
      <c r="K352" s="9">
        <v>22.497523022801488</v>
      </c>
      <c r="L352" s="9">
        <v>11.741922245721028</v>
      </c>
      <c r="M352" s="9">
        <v>1.379</v>
      </c>
    </row>
    <row r="353" spans="3:14" hidden="1">
      <c r="C353" t="s">
        <v>12</v>
      </c>
      <c r="D353" t="s">
        <v>13</v>
      </c>
      <c r="E353" t="str">
        <f>Table82[[#This Row],[Site ID]]&amp;"-"&amp;Table82[[#This Row],[Site Name]]</f>
        <v>HSB-High Street Botley</v>
      </c>
      <c r="F353" s="93" t="s">
        <v>596</v>
      </c>
      <c r="G353" t="s">
        <v>448</v>
      </c>
      <c r="H353" s="109">
        <v>45112</v>
      </c>
      <c r="I353" s="109">
        <v>45140</v>
      </c>
      <c r="J353" s="9">
        <v>672.08333333343035</v>
      </c>
      <c r="K353" s="9">
        <v>28.476779665215975</v>
      </c>
      <c r="L353" s="9">
        <v>14.862619867022952</v>
      </c>
      <c r="M353" s="9">
        <v>1.391</v>
      </c>
    </row>
    <row r="354" spans="3:14" hidden="1">
      <c r="C354" t="s">
        <v>23</v>
      </c>
      <c r="D354" t="s">
        <v>24</v>
      </c>
      <c r="E354" t="str">
        <f>Table82[[#This Row],[Site ID]]&amp;"-"&amp;Table82[[#This Row],[Site Name]]</f>
        <v>HSB2A-High Street Botley 2 (A)</v>
      </c>
      <c r="F354" s="93" t="s">
        <v>597</v>
      </c>
      <c r="G354" t="s">
        <v>448</v>
      </c>
      <c r="H354" s="109">
        <v>45112</v>
      </c>
      <c r="I354" s="109">
        <v>45140</v>
      </c>
      <c r="J354" s="9">
        <v>672.04999999998836</v>
      </c>
      <c r="K354" s="9">
        <v>21.230686704858634</v>
      </c>
      <c r="L354" s="9">
        <v>11.08073418833958</v>
      </c>
      <c r="M354" s="9">
        <v>1.0369999999999999</v>
      </c>
    </row>
    <row r="355" spans="3:14" hidden="1">
      <c r="C355" t="s">
        <v>27</v>
      </c>
      <c r="D355" t="s">
        <v>28</v>
      </c>
      <c r="E355" t="str">
        <f>Table82[[#This Row],[Site ID]]&amp;"-"&amp;Table82[[#This Row],[Site Name]]</f>
        <v>KCA-Kings Copse Avenue</v>
      </c>
      <c r="F355" s="93" t="s">
        <v>598</v>
      </c>
      <c r="G355" t="s">
        <v>448</v>
      </c>
      <c r="H355" s="109">
        <v>45112</v>
      </c>
      <c r="I355" s="109">
        <v>45140</v>
      </c>
      <c r="J355" s="9">
        <v>672.04999999998836</v>
      </c>
      <c r="K355" s="9">
        <v>20.227500929990679</v>
      </c>
      <c r="L355" s="9">
        <v>10.557150798533758</v>
      </c>
      <c r="M355" s="9">
        <v>0.98799999999999999</v>
      </c>
    </row>
    <row r="356" spans="3:14" hidden="1">
      <c r="C356" t="s">
        <v>31</v>
      </c>
      <c r="D356" t="s">
        <v>32</v>
      </c>
      <c r="E356" t="str">
        <f>Table82[[#This Row],[Site ID]]&amp;"-"&amp;Table82[[#This Row],[Site Name]]</f>
        <v>GR-Grange Road</v>
      </c>
      <c r="F356" s="93">
        <v>2259268</v>
      </c>
      <c r="G356" t="s">
        <v>448</v>
      </c>
      <c r="H356" s="109">
        <v>45112</v>
      </c>
      <c r="I356" s="109">
        <v>45140</v>
      </c>
      <c r="J356" s="9">
        <v>672.04999999998836</v>
      </c>
      <c r="K356" s="9">
        <v>17.934504873149631</v>
      </c>
      <c r="L356" s="9">
        <v>9.3603887646918746</v>
      </c>
      <c r="M356" s="9">
        <v>0.876</v>
      </c>
    </row>
    <row r="357" spans="3:14" hidden="1">
      <c r="C357" t="s">
        <v>39</v>
      </c>
      <c r="D357" t="s">
        <v>40</v>
      </c>
      <c r="E357" t="str">
        <f>Table82[[#This Row],[Site ID]]&amp;"-"&amp;Table82[[#This Row],[Site Name]]</f>
        <v>WSRB-Winchester Street Railway Bridge</v>
      </c>
      <c r="F357" s="93" t="s">
        <v>599</v>
      </c>
      <c r="G357" t="s">
        <v>448</v>
      </c>
      <c r="H357" s="109">
        <v>45112</v>
      </c>
      <c r="I357" s="109">
        <v>45140</v>
      </c>
      <c r="J357" s="9">
        <v>672</v>
      </c>
      <c r="K357" s="9">
        <v>8.9474449404761902</v>
      </c>
      <c r="L357" s="9">
        <v>4.6698564407495775</v>
      </c>
      <c r="M357" s="9">
        <v>0.437</v>
      </c>
    </row>
    <row r="358" spans="3:14" hidden="1">
      <c r="C358" t="s">
        <v>43</v>
      </c>
      <c r="D358" t="s">
        <v>44</v>
      </c>
      <c r="E358" t="str">
        <f>Table82[[#This Row],[Site ID]]&amp;"-"&amp;Table82[[#This Row],[Site Name]]</f>
        <v>UNC-Upper Northam Close</v>
      </c>
      <c r="F358" s="93" t="s">
        <v>600</v>
      </c>
      <c r="G358" t="s">
        <v>448</v>
      </c>
      <c r="H358" s="109">
        <v>45112</v>
      </c>
      <c r="I358" s="109">
        <v>45140</v>
      </c>
      <c r="J358" s="9">
        <v>672.06666666670935</v>
      </c>
      <c r="K358" s="9">
        <v>21.352996230531328</v>
      </c>
      <c r="L358" s="9">
        <v>11.144570057688584</v>
      </c>
      <c r="M358" s="9">
        <v>1.0429999999999999</v>
      </c>
    </row>
    <row r="359" spans="3:14" hidden="1">
      <c r="C359" t="s">
        <v>47</v>
      </c>
      <c r="D359" t="s">
        <v>34</v>
      </c>
      <c r="E359" t="str">
        <f>Table82[[#This Row],[Site ID]]&amp;"-"&amp;Table82[[#This Row],[Site Name]]</f>
        <v>BDG-Bridge Road</v>
      </c>
      <c r="F359" s="93" t="s">
        <v>601</v>
      </c>
      <c r="G359" t="s">
        <v>448</v>
      </c>
      <c r="H359" s="109">
        <v>45112</v>
      </c>
      <c r="I359" s="109">
        <v>45140</v>
      </c>
      <c r="J359" s="9">
        <v>672.03333333344199</v>
      </c>
      <c r="K359" s="9">
        <v>32.246056743211888</v>
      </c>
      <c r="L359" s="9">
        <v>16.829883477668002</v>
      </c>
      <c r="M359" s="9">
        <v>1.575</v>
      </c>
    </row>
    <row r="360" spans="3:14" hidden="1">
      <c r="C360" t="s">
        <v>50</v>
      </c>
      <c r="D360" t="s">
        <v>38</v>
      </c>
      <c r="E360" t="str">
        <f>Table82[[#This Row],[Site ID]]&amp;"-"&amp;Table82[[#This Row],[Site Name]]</f>
        <v>BDG2-Bridge Road 2</v>
      </c>
      <c r="F360" s="93" t="s">
        <v>602</v>
      </c>
      <c r="G360" t="s">
        <v>448</v>
      </c>
      <c r="H360" s="109">
        <v>45112</v>
      </c>
      <c r="I360" s="109">
        <v>45140</v>
      </c>
      <c r="J360" s="9">
        <v>672.05000000016298</v>
      </c>
      <c r="K360" s="9">
        <v>17.914031694066036</v>
      </c>
      <c r="L360" s="9">
        <v>9.349703389387285</v>
      </c>
      <c r="M360" s="9">
        <v>0.875</v>
      </c>
    </row>
    <row r="361" spans="3:14" hidden="1">
      <c r="C361" t="s">
        <v>53</v>
      </c>
      <c r="D361" t="s">
        <v>54</v>
      </c>
      <c r="E361" t="str">
        <f>Table82[[#This Row],[Site ID]]&amp;"-"&amp;Table82[[#This Row],[Site Name]]</f>
        <v>OH2-Oakhill 2 (Bridge)</v>
      </c>
      <c r="F361" s="93" t="s">
        <v>603</v>
      </c>
      <c r="G361" t="s">
        <v>448</v>
      </c>
      <c r="H361" s="109">
        <v>45112</v>
      </c>
      <c r="I361" s="109">
        <v>45140</v>
      </c>
      <c r="J361" s="9">
        <v>672.08333333343035</v>
      </c>
      <c r="K361" s="9">
        <v>36.952255424669183</v>
      </c>
      <c r="L361" s="9">
        <v>19.286145837510013</v>
      </c>
      <c r="M361" s="9">
        <v>1.8049999999999999</v>
      </c>
    </row>
    <row r="362" spans="3:14" hidden="1">
      <c r="C362" t="s">
        <v>57</v>
      </c>
      <c r="D362" t="s">
        <v>58</v>
      </c>
      <c r="E362" t="str">
        <f>Table82[[#This Row],[Site ID]]&amp;"-"&amp;Table82[[#This Row],[Site Name]]</f>
        <v>OH-Oakhill (Prov)</v>
      </c>
      <c r="F362" s="93" t="s">
        <v>604</v>
      </c>
      <c r="G362" t="s">
        <v>448</v>
      </c>
      <c r="H362" s="109">
        <v>45112</v>
      </c>
      <c r="I362" s="109">
        <v>45140</v>
      </c>
      <c r="J362" s="9">
        <v>672.06666666653473</v>
      </c>
      <c r="K362" s="9">
        <v>24.874295704796076</v>
      </c>
      <c r="L362" s="9">
        <v>12.982409031730729</v>
      </c>
      <c r="M362" s="9">
        <v>1.2150000000000001</v>
      </c>
    </row>
    <row r="363" spans="3:14" hidden="1">
      <c r="C363" t="s">
        <v>61</v>
      </c>
      <c r="D363" t="s">
        <v>62</v>
      </c>
      <c r="E363" t="str">
        <f>Table82[[#This Row],[Site ID]]&amp;"-"&amp;Table82[[#This Row],[Site Name]]</f>
        <v>PH2-Providence Hill 2</v>
      </c>
      <c r="F363" s="93" t="s">
        <v>605</v>
      </c>
      <c r="G363" t="s">
        <v>448</v>
      </c>
      <c r="H363" s="109">
        <v>45112</v>
      </c>
      <c r="I363" s="109">
        <v>45140</v>
      </c>
      <c r="J363" s="9">
        <v>672.03333333344199</v>
      </c>
      <c r="K363" s="9">
        <v>35.603741381870144</v>
      </c>
      <c r="L363" s="9">
        <v>18.58232848740613</v>
      </c>
      <c r="M363" s="9">
        <v>1.7390000000000001</v>
      </c>
      <c r="N363" t="s">
        <v>1360</v>
      </c>
    </row>
    <row r="364" spans="3:14" hidden="1">
      <c r="C364" t="s">
        <v>65</v>
      </c>
      <c r="D364" t="s">
        <v>66</v>
      </c>
      <c r="E364" t="str">
        <f>Table82[[#This Row],[Site ID]]&amp;"-"&amp;Table82[[#This Row],[Site Name]]</f>
        <v>PH1-Providence Hill 1</v>
      </c>
      <c r="F364" s="93" t="s">
        <v>606</v>
      </c>
      <c r="G364" t="s">
        <v>448</v>
      </c>
      <c r="H364" s="109">
        <v>45112</v>
      </c>
      <c r="I364" s="109">
        <v>45140</v>
      </c>
      <c r="J364" s="9">
        <v>672.03333333326736</v>
      </c>
      <c r="K364" s="9">
        <v>22.869108179160026</v>
      </c>
      <c r="L364" s="9">
        <v>11.935860218768282</v>
      </c>
      <c r="M364" s="9">
        <v>1.117</v>
      </c>
    </row>
    <row r="365" spans="3:14" hidden="1">
      <c r="C365" t="s">
        <v>69</v>
      </c>
      <c r="D365" t="s">
        <v>70</v>
      </c>
      <c r="E365" t="str">
        <f>Table82[[#This Row],[Site ID]]&amp;"-"&amp;Table82[[#This Row],[Site Name]]</f>
        <v>PH3-Providence Hill 3</v>
      </c>
      <c r="F365" s="93" t="s">
        <v>607</v>
      </c>
      <c r="G365" t="s">
        <v>448</v>
      </c>
      <c r="H365" s="109">
        <v>45112</v>
      </c>
      <c r="I365" s="109">
        <v>45140</v>
      </c>
      <c r="J365" s="9">
        <v>672.03333333344199</v>
      </c>
      <c r="K365" s="9">
        <v>18.672002380831266</v>
      </c>
      <c r="L365" s="9">
        <v>9.7453039565925188</v>
      </c>
      <c r="M365" s="9">
        <v>0.91200000000000003</v>
      </c>
    </row>
    <row r="366" spans="3:14" hidden="1">
      <c r="C366" t="s">
        <v>73</v>
      </c>
      <c r="D366" t="s">
        <v>74</v>
      </c>
      <c r="E366" t="str">
        <f>Table82[[#This Row],[Site ID]]&amp;"-"&amp;Table82[[#This Row],[Site Name]]</f>
        <v>HL2-Hamble Lane 2 (Tesco)</v>
      </c>
      <c r="F366" s="93" t="s">
        <v>608</v>
      </c>
      <c r="G366" t="s">
        <v>448</v>
      </c>
      <c r="H366" s="109">
        <v>45112</v>
      </c>
      <c r="I366" s="109">
        <v>45140</v>
      </c>
      <c r="J366" s="9">
        <v>672.03333333326736</v>
      </c>
      <c r="K366" s="9">
        <v>25.530687465902016</v>
      </c>
      <c r="L366" s="9">
        <v>13.324993458195207</v>
      </c>
      <c r="M366" s="9">
        <v>1.2470000000000001</v>
      </c>
    </row>
    <row r="367" spans="3:14" hidden="1">
      <c r="C367" t="s">
        <v>77</v>
      </c>
      <c r="D367" t="s">
        <v>78</v>
      </c>
      <c r="E367" t="str">
        <f>Table82[[#This Row],[Site ID]]&amp;"-"&amp;Table82[[#This Row],[Site Name]]</f>
        <v>HL-Hamble Lane (Woodlands)</v>
      </c>
      <c r="F367" s="93" t="s">
        <v>609</v>
      </c>
      <c r="G367" t="s">
        <v>448</v>
      </c>
      <c r="H367" s="109">
        <v>45112</v>
      </c>
      <c r="I367" s="109">
        <v>45140</v>
      </c>
      <c r="J367" s="9">
        <v>672.14999999996508</v>
      </c>
      <c r="K367" s="9">
        <v>32.772683180839316</v>
      </c>
      <c r="L367" s="9">
        <v>17.104740699811753</v>
      </c>
      <c r="M367" s="9">
        <v>1.601</v>
      </c>
    </row>
    <row r="368" spans="3:14">
      <c r="C368" t="s">
        <v>85</v>
      </c>
      <c r="D368" t="s">
        <v>86</v>
      </c>
      <c r="E368" t="str">
        <f>Table82[[#This Row],[Site ID]]&amp;"-"&amp;Table82[[#This Row],[Site Name]]</f>
        <v>HL4-Hamble Lane 4</v>
      </c>
      <c r="F368" s="93" t="s">
        <v>610</v>
      </c>
      <c r="G368" t="s">
        <v>448</v>
      </c>
      <c r="H368" s="109">
        <v>45112</v>
      </c>
      <c r="I368" s="109">
        <v>45140</v>
      </c>
      <c r="J368" s="9">
        <v>672.16666666668607</v>
      </c>
      <c r="K368" s="9">
        <v>16.682744854946208</v>
      </c>
      <c r="L368" s="9">
        <v>8.7070693397422794</v>
      </c>
      <c r="M368" s="9">
        <v>0.81499999999999995</v>
      </c>
    </row>
    <row r="369" spans="3:14" hidden="1">
      <c r="C369" t="s">
        <v>89</v>
      </c>
      <c r="D369" t="s">
        <v>90</v>
      </c>
      <c r="E369" t="str">
        <f>Table82[[#This Row],[Site ID]]&amp;"-"&amp;Table82[[#This Row],[Site Name]]</f>
        <v>HPS-Hamble Primary School</v>
      </c>
      <c r="F369" s="93" t="s">
        <v>611</v>
      </c>
      <c r="G369" t="s">
        <v>448</v>
      </c>
      <c r="H369" s="109">
        <v>45112</v>
      </c>
      <c r="I369" s="109">
        <v>45140</v>
      </c>
      <c r="J369" s="9">
        <v>672.13333333324408</v>
      </c>
      <c r="K369" s="9">
        <v>18.075575778617754</v>
      </c>
      <c r="L369" s="9">
        <v>9.4340165859174085</v>
      </c>
      <c r="M369" s="9">
        <v>0.88300000000000001</v>
      </c>
    </row>
    <row r="370" spans="3:14" hidden="1">
      <c r="C370" t="s">
        <v>88</v>
      </c>
      <c r="D370" t="s">
        <v>93</v>
      </c>
      <c r="E370" t="str">
        <f>Table82[[#This Row],[Site ID]]&amp;"-"&amp;Table82[[#This Row],[Site Name]]</f>
        <v>HPO-Hound Parish Office</v>
      </c>
      <c r="F370" s="93" t="s">
        <v>612</v>
      </c>
      <c r="G370" t="s">
        <v>448</v>
      </c>
      <c r="H370" s="109">
        <v>45112</v>
      </c>
      <c r="I370" s="109">
        <v>45140</v>
      </c>
      <c r="J370" s="9">
        <v>671.80000000004657</v>
      </c>
      <c r="K370" s="9">
        <v>13.210114617444754</v>
      </c>
      <c r="L370" s="9">
        <v>6.8946318462655292</v>
      </c>
      <c r="M370" s="9">
        <v>0.64500000000000002</v>
      </c>
    </row>
    <row r="371" spans="3:14" hidden="1">
      <c r="C371" t="s">
        <v>92</v>
      </c>
      <c r="D371" t="s">
        <v>97</v>
      </c>
      <c r="E371" t="str">
        <f>Table82[[#This Row],[Site ID]]&amp;"-"&amp;Table82[[#This Row],[Site Name]]</f>
        <v>SWA-Swaythling road</v>
      </c>
      <c r="F371" s="93" t="s">
        <v>613</v>
      </c>
      <c r="G371" t="s">
        <v>448</v>
      </c>
      <c r="H371" s="109">
        <v>45112</v>
      </c>
      <c r="I371" s="109">
        <v>45140</v>
      </c>
      <c r="J371" s="9">
        <v>671.68333333317423</v>
      </c>
      <c r="K371" s="9">
        <v>22.655696880976063</v>
      </c>
      <c r="L371" s="9">
        <v>11.824476451448884</v>
      </c>
      <c r="M371" s="9">
        <v>1.1060000000000001</v>
      </c>
    </row>
    <row r="372" spans="3:14" hidden="1">
      <c r="C372" t="s">
        <v>96</v>
      </c>
      <c r="D372" t="s">
        <v>26</v>
      </c>
      <c r="E372" t="str">
        <f>Table82[[#This Row],[Site ID]]&amp;"-"&amp;Table82[[#This Row],[Site Name]]</f>
        <v>AL-Allington Lane</v>
      </c>
      <c r="F372" s="93" t="s">
        <v>614</v>
      </c>
      <c r="G372" t="s">
        <v>448</v>
      </c>
      <c r="H372" s="109">
        <v>45112</v>
      </c>
      <c r="I372" s="109">
        <v>45140</v>
      </c>
      <c r="J372" s="9">
        <v>671.13333333347691</v>
      </c>
      <c r="K372" s="9">
        <v>19.886108075887272</v>
      </c>
      <c r="L372" s="9">
        <v>10.378970812049724</v>
      </c>
      <c r="M372" s="9">
        <v>0.97</v>
      </c>
    </row>
    <row r="373" spans="3:14" hidden="1">
      <c r="C373" t="s">
        <v>99</v>
      </c>
      <c r="D373" t="s">
        <v>102</v>
      </c>
      <c r="E373" t="str">
        <f>Table82[[#This Row],[Site ID]]&amp;"-"&amp;Table82[[#This Row],[Site Name]]</f>
        <v>JW-Jukes Walk</v>
      </c>
      <c r="F373" s="93" t="s">
        <v>615</v>
      </c>
      <c r="G373" t="s">
        <v>448</v>
      </c>
      <c r="H373" s="109">
        <v>45112</v>
      </c>
      <c r="I373" s="109">
        <v>45140</v>
      </c>
      <c r="J373" s="9">
        <v>671.15000000002328</v>
      </c>
      <c r="K373" s="9">
        <v>12.689891976457877</v>
      </c>
      <c r="L373" s="9">
        <v>6.6231168979425252</v>
      </c>
      <c r="M373" s="9">
        <v>0.61899999999999999</v>
      </c>
    </row>
    <row r="374" spans="3:14" hidden="1">
      <c r="C374" t="s">
        <v>101</v>
      </c>
      <c r="D374" t="s">
        <v>46</v>
      </c>
      <c r="E374" t="str">
        <f>Table82[[#This Row],[Site ID]]&amp;"-"&amp;Table82[[#This Row],[Site Name]]</f>
        <v>BOT-Botley Road</v>
      </c>
      <c r="F374" s="93" t="s">
        <v>616</v>
      </c>
      <c r="G374" t="s">
        <v>448</v>
      </c>
      <c r="H374" s="109">
        <v>45112</v>
      </c>
      <c r="I374" s="109">
        <v>45140</v>
      </c>
      <c r="J374" s="9">
        <v>671.21666666673264</v>
      </c>
      <c r="K374" s="9">
        <v>22.712445559057191</v>
      </c>
      <c r="L374" s="9">
        <v>11.854094759424422</v>
      </c>
      <c r="M374" s="9">
        <v>1.1080000000000001</v>
      </c>
    </row>
    <row r="375" spans="3:14" hidden="1">
      <c r="C375" t="s">
        <v>109</v>
      </c>
      <c r="D375" t="s">
        <v>80</v>
      </c>
      <c r="E375" t="str">
        <f>Table82[[#This Row],[Site ID]]&amp;"-"&amp;Table82[[#This Row],[Site Name]]</f>
        <v>FOR-Fair Oak Road</v>
      </c>
      <c r="F375" s="93" t="s">
        <v>617</v>
      </c>
      <c r="G375" t="s">
        <v>448</v>
      </c>
      <c r="H375" s="109">
        <v>45112</v>
      </c>
      <c r="I375" s="109">
        <v>45140</v>
      </c>
      <c r="J375" s="9">
        <v>671.43333333323244</v>
      </c>
      <c r="K375" s="9">
        <v>16.496045772727495</v>
      </c>
      <c r="L375" s="9">
        <v>8.6096272300247882</v>
      </c>
      <c r="M375" s="9">
        <v>0.80500000000000005</v>
      </c>
    </row>
    <row r="376" spans="3:14" hidden="1">
      <c r="C376" t="s">
        <v>111</v>
      </c>
      <c r="D376" t="s">
        <v>49</v>
      </c>
      <c r="E376" t="str">
        <f>Table82[[#This Row],[Site ID]]&amp;"-"&amp;Table82[[#This Row],[Site Name]]</f>
        <v>BR-Bishopstoke Road</v>
      </c>
      <c r="F376" s="93">
        <v>2259292</v>
      </c>
      <c r="G376" t="s">
        <v>448</v>
      </c>
      <c r="H376" s="109">
        <v>45112</v>
      </c>
      <c r="I376" s="109">
        <v>45140</v>
      </c>
      <c r="J376" s="9">
        <v>671.45000000012806</v>
      </c>
      <c r="K376" s="9">
        <v>23.729126517234285</v>
      </c>
      <c r="L376" s="9">
        <v>12.38472156431852</v>
      </c>
      <c r="M376" s="9">
        <v>1.1579999999999999</v>
      </c>
      <c r="N376" t="s">
        <v>1361</v>
      </c>
    </row>
    <row r="377" spans="3:14" hidden="1">
      <c r="C377" t="s">
        <v>113</v>
      </c>
      <c r="D377" t="s">
        <v>52</v>
      </c>
      <c r="E377" t="str">
        <f>Table82[[#This Row],[Site ID]]&amp;"-"&amp;Table82[[#This Row],[Site Name]]</f>
        <v>BR2-Bishopstoke Road 2</v>
      </c>
      <c r="F377" s="93" t="s">
        <v>618</v>
      </c>
      <c r="G377" t="s">
        <v>448</v>
      </c>
      <c r="H377" s="109">
        <v>45112</v>
      </c>
      <c r="I377" s="109">
        <v>45140</v>
      </c>
      <c r="J377" s="9">
        <v>671.53333333320916</v>
      </c>
      <c r="K377" s="9">
        <v>25.201384890305462</v>
      </c>
      <c r="L377" s="9">
        <v>13.153123637946484</v>
      </c>
      <c r="M377" s="9">
        <v>1.23</v>
      </c>
    </row>
    <row r="378" spans="3:14" hidden="1">
      <c r="C378" t="s">
        <v>115</v>
      </c>
      <c r="D378" t="s">
        <v>118</v>
      </c>
      <c r="E378" t="str">
        <f>Table82[[#This Row],[Site ID]]&amp;"-"&amp;Table82[[#This Row],[Site Name]]</f>
        <v>TWY-Twyford Road</v>
      </c>
      <c r="F378" s="93" t="s">
        <v>619</v>
      </c>
      <c r="G378" t="s">
        <v>448</v>
      </c>
      <c r="H378" s="109">
        <v>45112</v>
      </c>
      <c r="I378" s="109">
        <v>45140</v>
      </c>
      <c r="J378" s="9">
        <v>671.16666666656965</v>
      </c>
      <c r="K378" s="9">
        <v>20.27462279612908</v>
      </c>
      <c r="L378" s="9">
        <v>10.581744674388872</v>
      </c>
      <c r="M378" s="9">
        <v>0.98899999999999999</v>
      </c>
    </row>
    <row r="379" spans="3:14" hidden="1">
      <c r="C379" t="s">
        <v>117</v>
      </c>
      <c r="D379" t="s">
        <v>122</v>
      </c>
      <c r="E379" t="str">
        <f>Table82[[#This Row],[Site ID]]&amp;"-"&amp;Table82[[#This Row],[Site Name]]</f>
        <v>MS-Mill Street</v>
      </c>
      <c r="F379" s="93" t="s">
        <v>620</v>
      </c>
      <c r="G379" t="s">
        <v>448</v>
      </c>
      <c r="H379" s="109">
        <v>45112</v>
      </c>
      <c r="I379" s="109">
        <v>45140</v>
      </c>
      <c r="J379" s="9">
        <v>670.96666666679084</v>
      </c>
      <c r="K379" s="9">
        <v>20.465222316057616</v>
      </c>
      <c r="L379" s="9">
        <v>10.681222503161596</v>
      </c>
      <c r="M379" s="9">
        <v>0.998</v>
      </c>
    </row>
    <row r="380" spans="3:14" hidden="1">
      <c r="C380" s="112" t="s">
        <v>121</v>
      </c>
      <c r="D380" t="s">
        <v>72</v>
      </c>
      <c r="E380" t="str">
        <f>Table82[[#This Row],[Site ID]]&amp;"-"&amp;Table82[[#This Row],[Site Name]]</f>
        <v>CR4-Campbell Road 4</v>
      </c>
      <c r="F380" s="93" t="s">
        <v>621</v>
      </c>
      <c r="G380" t="s">
        <v>448</v>
      </c>
      <c r="H380" s="109">
        <v>45112</v>
      </c>
      <c r="I380" s="109">
        <v>45140</v>
      </c>
      <c r="J380" s="9">
        <v>670.93333333334886</v>
      </c>
      <c r="K380" s="9">
        <v>20.876384141493954</v>
      </c>
      <c r="L380" s="9">
        <v>10.895816357773462</v>
      </c>
      <c r="M380" s="9">
        <v>1.018</v>
      </c>
    </row>
    <row r="381" spans="3:14" hidden="1">
      <c r="C381" s="113" t="s">
        <v>129</v>
      </c>
      <c r="D381" t="s">
        <v>68</v>
      </c>
      <c r="E381" t="str">
        <f>Table82[[#This Row],[Site ID]]&amp;"-"&amp;Table82[[#This Row],[Site Name]]</f>
        <v>CR3-Campbell Road 3</v>
      </c>
      <c r="F381" s="93" t="s">
        <v>622</v>
      </c>
      <c r="G381" t="s">
        <v>448</v>
      </c>
      <c r="H381" s="109">
        <v>45112</v>
      </c>
      <c r="I381" s="109">
        <v>45140</v>
      </c>
      <c r="J381" s="9">
        <v>670.91666666662786</v>
      </c>
      <c r="K381" s="9">
        <v>10.992160973792712</v>
      </c>
      <c r="L381" s="9">
        <v>5.7370359988479711</v>
      </c>
      <c r="M381" s="9">
        <v>0.53600000000000003</v>
      </c>
    </row>
    <row r="382" spans="3:14" hidden="1">
      <c r="C382" s="112" t="s">
        <v>125</v>
      </c>
      <c r="D382" t="s">
        <v>64</v>
      </c>
      <c r="E382" t="str">
        <f>Table82[[#This Row],[Site ID]]&amp;"-"&amp;Table82[[#This Row],[Site Name]]</f>
        <v>CR-Campbell Road</v>
      </c>
      <c r="F382" s="93" t="s">
        <v>623</v>
      </c>
      <c r="G382" t="s">
        <v>448</v>
      </c>
      <c r="H382" s="109">
        <v>45112</v>
      </c>
      <c r="I382" s="109">
        <v>45140</v>
      </c>
      <c r="J382" s="9">
        <v>670.90000000008149</v>
      </c>
      <c r="K382" s="9">
        <v>42.062466835588872</v>
      </c>
      <c r="L382" s="9">
        <v>21.953270791017157</v>
      </c>
      <c r="M382" s="9">
        <v>2.0510000000000002</v>
      </c>
    </row>
    <row r="383" spans="3:14" hidden="1">
      <c r="C383" t="s">
        <v>128</v>
      </c>
      <c r="D383" t="s">
        <v>135</v>
      </c>
      <c r="E383" t="str">
        <f>Table82[[#This Row],[Site ID]]&amp;"-"&amp;Table82[[#This Row],[Site Name]]</f>
        <v>SRAN(A)-Southampton Road Analyser (A)</v>
      </c>
      <c r="F383" s="93" t="s">
        <v>624</v>
      </c>
      <c r="G383" t="s">
        <v>448</v>
      </c>
      <c r="H383" s="109">
        <v>45112</v>
      </c>
      <c r="I383" s="109">
        <v>45140</v>
      </c>
      <c r="J383" s="9">
        <v>670.84999999991851</v>
      </c>
      <c r="K383" s="9">
        <v>28.611172393235943</v>
      </c>
      <c r="L383" s="9">
        <v>14.932762209413331</v>
      </c>
      <c r="M383" s="9">
        <v>1.395</v>
      </c>
    </row>
    <row r="384" spans="3:14" hidden="1">
      <c r="C384" t="s">
        <v>131</v>
      </c>
      <c r="D384" t="s">
        <v>138</v>
      </c>
      <c r="E384" t="str">
        <f>Table82[[#This Row],[Site ID]]&amp;"-"&amp;Table82[[#This Row],[Site Name]]</f>
        <v>SRAN(B)-Southampton Road Analyser (B)</v>
      </c>
      <c r="F384" s="93" t="s">
        <v>625</v>
      </c>
      <c r="G384" t="s">
        <v>448</v>
      </c>
      <c r="H384" s="109">
        <v>45112</v>
      </c>
      <c r="I384" s="109">
        <v>45140</v>
      </c>
      <c r="J384" s="9">
        <v>670.84999999991851</v>
      </c>
      <c r="K384" s="9">
        <v>28.93932920921571</v>
      </c>
      <c r="L384" s="9">
        <v>15.104034034037428</v>
      </c>
      <c r="M384" s="9">
        <v>1.411</v>
      </c>
    </row>
    <row r="385" spans="3:13" hidden="1">
      <c r="C385" t="s">
        <v>134</v>
      </c>
      <c r="D385" t="s">
        <v>141</v>
      </c>
      <c r="E385" t="str">
        <f>Table82[[#This Row],[Site ID]]&amp;"-"&amp;Table82[[#This Row],[Site Name]]</f>
        <v>SRAN(C)-Southampton Road Analyser (C)</v>
      </c>
      <c r="F385" s="93" t="s">
        <v>626</v>
      </c>
      <c r="G385" t="s">
        <v>448</v>
      </c>
      <c r="H385" s="109">
        <v>45112</v>
      </c>
      <c r="I385" s="109">
        <v>45140</v>
      </c>
      <c r="J385" s="9">
        <v>670.85000000009313</v>
      </c>
      <c r="K385" s="9">
        <v>29.123917418196744</v>
      </c>
      <c r="L385" s="9">
        <v>15.200374435384521</v>
      </c>
      <c r="M385" s="9">
        <v>1.42</v>
      </c>
    </row>
    <row r="386" spans="3:13" hidden="1">
      <c r="C386" t="s">
        <v>137</v>
      </c>
      <c r="D386" t="s">
        <v>56</v>
      </c>
      <c r="E386" t="str">
        <f>Table82[[#This Row],[Site ID]]&amp;"-"&amp;Table82[[#This Row],[Site Name]]</f>
        <v>CA-Chestnut Avenue</v>
      </c>
      <c r="F386" s="93" t="s">
        <v>627</v>
      </c>
      <c r="G386" t="s">
        <v>448</v>
      </c>
      <c r="H386" s="109">
        <v>45112</v>
      </c>
      <c r="I386" s="109">
        <v>45140</v>
      </c>
      <c r="J386" s="9">
        <v>670.74999999994179</v>
      </c>
      <c r="K386" s="9">
        <v>17.661571375327661</v>
      </c>
      <c r="L386" s="9">
        <v>9.2179391311731003</v>
      </c>
      <c r="M386" s="9">
        <v>0.86099999999999999</v>
      </c>
    </row>
    <row r="387" spans="3:13" hidden="1">
      <c r="C387" t="s">
        <v>148</v>
      </c>
      <c r="D387" t="s">
        <v>149</v>
      </c>
      <c r="E387" t="str">
        <f>Table82[[#This Row],[Site ID]]&amp;"-"&amp;Table82[[#This Row],[Site Name]]</f>
        <v>SR1-Southampton Road 1</v>
      </c>
      <c r="F387" s="93" t="s">
        <v>628</v>
      </c>
      <c r="G387" t="s">
        <v>448</v>
      </c>
      <c r="H387" s="109">
        <v>45112</v>
      </c>
      <c r="I387" s="109">
        <v>45140</v>
      </c>
      <c r="J387" s="9">
        <v>670.69999999995343</v>
      </c>
      <c r="K387" s="9">
        <v>38.443963023709244</v>
      </c>
      <c r="L387" s="9">
        <v>20.064698864148877</v>
      </c>
      <c r="M387" s="9">
        <v>1.8740000000000001</v>
      </c>
    </row>
    <row r="388" spans="3:13" hidden="1">
      <c r="C388" t="s">
        <v>140</v>
      </c>
      <c r="D388" t="s">
        <v>152</v>
      </c>
      <c r="E388" t="str">
        <f>Table82[[#This Row],[Site ID]]&amp;"-"&amp;Table82[[#This Row],[Site Name]]</f>
        <v>SR2-Southampton Road 2</v>
      </c>
      <c r="F388" s="93" t="s">
        <v>629</v>
      </c>
      <c r="G388" t="s">
        <v>448</v>
      </c>
      <c r="H388" s="109">
        <v>45112</v>
      </c>
      <c r="I388" s="109">
        <v>45140</v>
      </c>
      <c r="J388" s="9">
        <v>670.76666666666279</v>
      </c>
      <c r="K388" s="9">
        <v>31.547992844009524</v>
      </c>
      <c r="L388" s="9">
        <v>16.465549501048812</v>
      </c>
      <c r="M388" s="9">
        <v>1.538</v>
      </c>
    </row>
    <row r="389" spans="3:13" hidden="1">
      <c r="C389" t="s">
        <v>144</v>
      </c>
      <c r="D389" t="s">
        <v>156</v>
      </c>
      <c r="E389" t="str">
        <f>Table82[[#This Row],[Site ID]]&amp;"-"&amp;Table82[[#This Row],[Site Name]]</f>
        <v>TP(A)-The Point (A)</v>
      </c>
      <c r="F389" s="93" t="s">
        <v>630</v>
      </c>
      <c r="G389" t="s">
        <v>448</v>
      </c>
      <c r="H389" s="109">
        <v>45112</v>
      </c>
      <c r="I389" s="109">
        <v>45140</v>
      </c>
      <c r="J389" s="9">
        <v>670.83333333337214</v>
      </c>
      <c r="K389" s="9">
        <v>15.157119503104713</v>
      </c>
      <c r="L389" s="9">
        <v>7.9108139369022519</v>
      </c>
      <c r="M389" s="9">
        <v>0.73899999999999999</v>
      </c>
    </row>
    <row r="390" spans="3:13" hidden="1">
      <c r="C390" t="s">
        <v>147</v>
      </c>
      <c r="D390" t="s">
        <v>159</v>
      </c>
      <c r="E390" t="str">
        <f>Table82[[#This Row],[Site ID]]&amp;"-"&amp;Table82[[#This Row],[Site Name]]</f>
        <v>TP(B)-The Point (B)</v>
      </c>
      <c r="F390" s="93" t="s">
        <v>631</v>
      </c>
      <c r="G390" t="s">
        <v>448</v>
      </c>
      <c r="H390" s="109">
        <v>45112</v>
      </c>
      <c r="I390" s="109">
        <v>45140</v>
      </c>
      <c r="J390" s="9">
        <v>670.83333333337214</v>
      </c>
      <c r="K390" s="9">
        <v>16.018552546582924</v>
      </c>
      <c r="L390" s="9">
        <v>8.3604136464420282</v>
      </c>
      <c r="M390" s="9">
        <v>0.78100000000000003</v>
      </c>
    </row>
    <row r="391" spans="3:13" hidden="1">
      <c r="C391" t="s">
        <v>151</v>
      </c>
      <c r="D391" t="s">
        <v>162</v>
      </c>
      <c r="E391" t="str">
        <f>Table82[[#This Row],[Site ID]]&amp;"-"&amp;Table82[[#This Row],[Site Name]]</f>
        <v>TP(C)-The Point (C)</v>
      </c>
      <c r="F391" s="93" t="s">
        <v>632</v>
      </c>
      <c r="G391" t="s">
        <v>448</v>
      </c>
      <c r="H391" s="109">
        <v>45112</v>
      </c>
      <c r="I391" s="109">
        <v>45140</v>
      </c>
      <c r="J391" s="9">
        <v>670.83333333337214</v>
      </c>
      <c r="K391" s="9">
        <v>15.731408198756855</v>
      </c>
      <c r="L391" s="9">
        <v>8.2105470765954358</v>
      </c>
      <c r="M391" s="9">
        <v>0.76700000000000002</v>
      </c>
    </row>
    <row r="392" spans="3:13" hidden="1">
      <c r="C392" t="s">
        <v>155</v>
      </c>
      <c r="D392" t="s">
        <v>124</v>
      </c>
      <c r="E392" t="str">
        <f>Table82[[#This Row],[Site ID]]&amp;"-"&amp;Table82[[#This Row],[Site Name]]</f>
        <v>LRPR-leigh road/pluto Road</v>
      </c>
      <c r="F392" s="93" t="s">
        <v>633</v>
      </c>
      <c r="G392" t="s">
        <v>448</v>
      </c>
      <c r="H392" s="109">
        <v>45112</v>
      </c>
      <c r="I392" s="109">
        <v>45140</v>
      </c>
      <c r="J392" s="9">
        <v>670.84999999991851</v>
      </c>
      <c r="K392" s="9">
        <v>17.535879853918804</v>
      </c>
      <c r="L392" s="9">
        <v>9.152338128350106</v>
      </c>
      <c r="M392" s="9">
        <v>0.85499999999999998</v>
      </c>
    </row>
    <row r="393" spans="3:13" hidden="1">
      <c r="C393" t="s">
        <v>158</v>
      </c>
      <c r="D393" t="s">
        <v>143</v>
      </c>
      <c r="E393" t="str">
        <f>Table82[[#This Row],[Site ID]]&amp;"-"&amp;Table82[[#This Row],[Site Name]]</f>
        <v>OX-Oxburgh Close</v>
      </c>
      <c r="F393" s="93" t="s">
        <v>634</v>
      </c>
      <c r="G393" t="s">
        <v>448</v>
      </c>
      <c r="H393" s="109">
        <v>45112</v>
      </c>
      <c r="I393" s="109">
        <v>45140</v>
      </c>
      <c r="J393" s="9">
        <v>670.90000000008149</v>
      </c>
      <c r="K393" s="9">
        <v>11.812764942612963</v>
      </c>
      <c r="L393" s="9">
        <v>6.1653261704660558</v>
      </c>
      <c r="M393" s="9">
        <v>0.57599999999999996</v>
      </c>
    </row>
    <row r="394" spans="3:13" hidden="1">
      <c r="C394" t="s">
        <v>161</v>
      </c>
      <c r="D394" t="s">
        <v>95</v>
      </c>
      <c r="E394" t="str">
        <f>Table82[[#This Row],[Site ID]]&amp;"-"&amp;Table82[[#This Row],[Site Name]]</f>
        <v>HG-Hadleigh Gardens</v>
      </c>
      <c r="F394" s="93" t="s">
        <v>635</v>
      </c>
      <c r="G394" t="s">
        <v>448</v>
      </c>
      <c r="H394" s="109">
        <v>45112</v>
      </c>
      <c r="I394" s="109">
        <v>45140</v>
      </c>
      <c r="J394" s="9">
        <v>670.8666666666395</v>
      </c>
      <c r="K394" s="9">
        <v>11.300619596542246</v>
      </c>
      <c r="L394" s="9">
        <v>5.8980269293017988</v>
      </c>
      <c r="M394" s="9">
        <v>0.55100000000000005</v>
      </c>
    </row>
    <row r="395" spans="3:13" hidden="1">
      <c r="C395" t="s">
        <v>164</v>
      </c>
      <c r="D395" t="s">
        <v>175</v>
      </c>
      <c r="E395" t="str">
        <f>Table82[[#This Row],[Site ID]]&amp;"-"&amp;Table82[[#This Row],[Site Name]]</f>
        <v>WA-Woodside Avenue</v>
      </c>
      <c r="F395" s="93" t="s">
        <v>636</v>
      </c>
      <c r="G395" t="s">
        <v>448</v>
      </c>
      <c r="H395" s="109">
        <v>45112</v>
      </c>
      <c r="I395" s="109">
        <v>45140</v>
      </c>
      <c r="J395" s="9">
        <v>670.71666666667443</v>
      </c>
      <c r="K395" s="9">
        <v>26.688555525184192</v>
      </c>
      <c r="L395" s="9">
        <v>13.929308729219308</v>
      </c>
      <c r="M395" s="9">
        <v>1.3009999999999999</v>
      </c>
    </row>
    <row r="396" spans="3:13" hidden="1">
      <c r="C396" t="s">
        <v>168</v>
      </c>
      <c r="D396" t="s">
        <v>42</v>
      </c>
      <c r="E396" t="str">
        <f>Table82[[#This Row],[Site ID]]&amp;"-"&amp;Table82[[#This Row],[Site Name]]</f>
        <v>BEL-Belmont Road</v>
      </c>
      <c r="F396" s="93" t="s">
        <v>637</v>
      </c>
      <c r="G396" t="s">
        <v>448</v>
      </c>
      <c r="H396" s="109">
        <v>45112</v>
      </c>
      <c r="I396" s="109">
        <v>45140</v>
      </c>
      <c r="J396" s="9">
        <v>670.66666666668607</v>
      </c>
      <c r="K396" s="9">
        <v>14.237692842941932</v>
      </c>
      <c r="L396" s="9">
        <v>7.4309461601993387</v>
      </c>
      <c r="M396" s="9">
        <v>0.69399999999999995</v>
      </c>
    </row>
    <row r="397" spans="3:13" hidden="1">
      <c r="C397" t="s">
        <v>171</v>
      </c>
      <c r="D397" t="s">
        <v>120</v>
      </c>
      <c r="E397" t="str">
        <f>Table82[[#This Row],[Site ID]]&amp;"-"&amp;Table82[[#This Row],[Site Name]]</f>
        <v>LR13-Leigh Road/J13</v>
      </c>
      <c r="F397" s="93" t="s">
        <v>638</v>
      </c>
      <c r="G397" t="s">
        <v>448</v>
      </c>
      <c r="H397" s="109">
        <v>45112</v>
      </c>
      <c r="I397" s="109">
        <v>45140</v>
      </c>
      <c r="J397" s="9">
        <v>670.64999999996508</v>
      </c>
      <c r="K397" s="9">
        <v>29.707048385895828</v>
      </c>
      <c r="L397" s="9">
        <v>15.504722539611601</v>
      </c>
      <c r="M397" s="9">
        <v>1.448</v>
      </c>
    </row>
    <row r="398" spans="3:13" hidden="1">
      <c r="C398" t="s">
        <v>174</v>
      </c>
      <c r="D398" t="s">
        <v>167</v>
      </c>
      <c r="E398" t="str">
        <f>Table82[[#This Row],[Site ID]]&amp;"-"&amp;Table82[[#This Row],[Site Name]]</f>
        <v>SC(A)-Steele Close (A)</v>
      </c>
      <c r="F398" s="93" t="s">
        <v>639</v>
      </c>
      <c r="G398" t="s">
        <v>448</v>
      </c>
      <c r="H398" s="109">
        <v>45112</v>
      </c>
      <c r="I398" s="109">
        <v>45140</v>
      </c>
      <c r="J398" s="9">
        <v>670.66666666668607</v>
      </c>
      <c r="K398" s="9">
        <v>13.560684393637779</v>
      </c>
      <c r="L398" s="9">
        <v>7.0776014580572957</v>
      </c>
      <c r="M398" s="9">
        <v>0.66100000000000003</v>
      </c>
    </row>
    <row r="399" spans="3:13" hidden="1">
      <c r="C399" t="s">
        <v>177</v>
      </c>
      <c r="D399" t="s">
        <v>170</v>
      </c>
      <c r="E399" t="str">
        <f>Table82[[#This Row],[Site ID]]&amp;"-"&amp;Table82[[#This Row],[Site Name]]</f>
        <v>SC(B)-Steele Close (B)</v>
      </c>
      <c r="F399" s="93" t="s">
        <v>640</v>
      </c>
      <c r="G399" t="s">
        <v>448</v>
      </c>
      <c r="H399" s="109">
        <v>45112</v>
      </c>
      <c r="I399" s="109">
        <v>45140</v>
      </c>
      <c r="J399" s="9">
        <v>670.66666666668607</v>
      </c>
      <c r="K399" s="9">
        <v>13.232437872763038</v>
      </c>
      <c r="L399" s="9">
        <v>6.9062828145944879</v>
      </c>
      <c r="M399" s="9">
        <v>0.64500000000000002</v>
      </c>
    </row>
    <row r="400" spans="3:13" hidden="1">
      <c r="C400" t="s">
        <v>179</v>
      </c>
      <c r="D400" t="s">
        <v>173</v>
      </c>
      <c r="E400" t="str">
        <f>Table82[[#This Row],[Site ID]]&amp;"-"&amp;Table82[[#This Row],[Site Name]]</f>
        <v>SC(C)-Steele Close (C)</v>
      </c>
      <c r="F400" s="93" t="s">
        <v>641</v>
      </c>
      <c r="G400" t="s">
        <v>448</v>
      </c>
      <c r="H400" s="109">
        <v>45112</v>
      </c>
      <c r="I400" s="109">
        <v>45140</v>
      </c>
      <c r="J400" s="9">
        <v>670.66666666668607</v>
      </c>
      <c r="K400" s="9">
        <v>13.088830019880337</v>
      </c>
      <c r="L400" s="9">
        <v>6.8313309080795079</v>
      </c>
      <c r="M400" s="9">
        <v>0.63800000000000001</v>
      </c>
    </row>
    <row r="401" spans="3:14" hidden="1">
      <c r="C401" t="s">
        <v>182</v>
      </c>
      <c r="D401" t="s">
        <v>127</v>
      </c>
      <c r="E401" t="str">
        <f>Table82[[#This Row],[Site ID]]&amp;"-"&amp;Table82[[#This Row],[Site Name]]</f>
        <v>MC-Medina Close</v>
      </c>
      <c r="F401" s="93" t="s">
        <v>642</v>
      </c>
      <c r="G401" t="s">
        <v>448</v>
      </c>
      <c r="H401" s="109">
        <v>45112</v>
      </c>
      <c r="I401" s="109">
        <v>45140</v>
      </c>
      <c r="J401" s="9">
        <v>670.54999999998836</v>
      </c>
      <c r="K401" s="9">
        <v>13.419410931325265</v>
      </c>
      <c r="L401" s="9">
        <v>7.0038679182282175</v>
      </c>
      <c r="M401" s="9">
        <v>0.65400000000000003</v>
      </c>
    </row>
    <row r="402" spans="3:14" hidden="1">
      <c r="C402" t="s">
        <v>184</v>
      </c>
      <c r="D402" t="s">
        <v>154</v>
      </c>
      <c r="E402" t="str">
        <f>Table82[[#This Row],[Site ID]]&amp;"-"&amp;Table82[[#This Row],[Site Name]]</f>
        <v>PC(A)-Porteous Crescent (A)</v>
      </c>
      <c r="F402" s="93" t="s">
        <v>643</v>
      </c>
      <c r="G402" t="s">
        <v>448</v>
      </c>
      <c r="H402" s="109">
        <v>45112</v>
      </c>
      <c r="I402" s="109">
        <v>45140</v>
      </c>
      <c r="J402" s="9">
        <v>670.56666666670935</v>
      </c>
      <c r="K402" s="9">
        <v>13.090781925733621</v>
      </c>
      <c r="L402" s="9">
        <v>6.8323496480864412</v>
      </c>
      <c r="M402" s="9">
        <v>0.63800000000000001</v>
      </c>
    </row>
    <row r="403" spans="3:14" hidden="1">
      <c r="C403" t="s">
        <v>186</v>
      </c>
      <c r="D403" t="s">
        <v>133</v>
      </c>
      <c r="E403" t="str">
        <f>Table82[[#This Row],[Site ID]]&amp;"-"&amp;Table82[[#This Row],[Site Name]]</f>
        <v>NH-Nuffield Hospital</v>
      </c>
      <c r="F403" s="93" t="s">
        <v>644</v>
      </c>
      <c r="G403" t="s">
        <v>448</v>
      </c>
      <c r="H403" s="109">
        <v>45112</v>
      </c>
      <c r="I403" s="109">
        <v>45140</v>
      </c>
      <c r="J403" s="9">
        <v>670.54999999998836</v>
      </c>
      <c r="K403" s="9">
        <v>10.895576765342073</v>
      </c>
      <c r="L403" s="9">
        <v>5.686626704249516</v>
      </c>
      <c r="M403" s="9">
        <v>0.53100000000000003</v>
      </c>
    </row>
    <row r="404" spans="3:14" hidden="1">
      <c r="C404" t="s">
        <v>189</v>
      </c>
      <c r="D404" t="s">
        <v>30</v>
      </c>
      <c r="E404" t="str">
        <f>Table82[[#This Row],[Site ID]]&amp;"-"&amp;Table82[[#This Row],[Site Name]]</f>
        <v>AR-Ashdown Road</v>
      </c>
      <c r="F404" s="93" t="s">
        <v>645</v>
      </c>
      <c r="G404" t="s">
        <v>448</v>
      </c>
      <c r="H404" s="109">
        <v>45112</v>
      </c>
      <c r="I404" s="109">
        <v>45140</v>
      </c>
      <c r="J404" s="9">
        <v>670.56666666670935</v>
      </c>
      <c r="K404" s="9">
        <v>4.7808028035986423</v>
      </c>
      <c r="L404" s="9">
        <v>2.4951997931099386</v>
      </c>
      <c r="M404" s="9">
        <v>0.23300000000000001</v>
      </c>
    </row>
    <row r="405" spans="3:14" hidden="1">
      <c r="C405" t="s">
        <v>191</v>
      </c>
      <c r="D405" t="s">
        <v>60</v>
      </c>
      <c r="E405" t="str">
        <f>Table82[[#This Row],[Site ID]]&amp;"-"&amp;Table82[[#This Row],[Site Name]]</f>
        <v>CC-Chestnut Close</v>
      </c>
      <c r="F405" s="93" t="s">
        <v>646</v>
      </c>
      <c r="G405" t="s">
        <v>448</v>
      </c>
      <c r="H405" s="109">
        <v>45112</v>
      </c>
      <c r="I405" s="109">
        <v>45140</v>
      </c>
      <c r="J405" s="9">
        <v>670.59999999997672</v>
      </c>
      <c r="K405" s="9">
        <v>24.087482851178883</v>
      </c>
      <c r="L405" s="9">
        <v>12.571755141533865</v>
      </c>
      <c r="M405" s="9">
        <v>1.1739999999999999</v>
      </c>
    </row>
    <row r="406" spans="3:14" hidden="1">
      <c r="C406" t="s">
        <v>193</v>
      </c>
      <c r="D406" t="s">
        <v>188</v>
      </c>
      <c r="E406" t="str">
        <f>Table82[[#This Row],[Site ID]]&amp;"-"&amp;Table82[[#This Row],[Site Name]]</f>
        <v>SSQ-Sparrow Square</v>
      </c>
      <c r="F406" s="93" t="s">
        <v>647</v>
      </c>
      <c r="G406" t="s">
        <v>448</v>
      </c>
      <c r="H406" s="109">
        <v>45112</v>
      </c>
      <c r="I406" s="109">
        <v>45140</v>
      </c>
      <c r="J406" s="9">
        <v>670.56666666653473</v>
      </c>
      <c r="K406" s="9">
        <v>19.348914351050183</v>
      </c>
      <c r="L406" s="9">
        <v>10.098598304305941</v>
      </c>
      <c r="M406" s="9">
        <v>0.94299999999999995</v>
      </c>
    </row>
    <row r="407" spans="3:14" hidden="1">
      <c r="C407" t="s">
        <v>195</v>
      </c>
      <c r="D407" t="s">
        <v>76</v>
      </c>
      <c r="E407" t="str">
        <f>Table82[[#This Row],[Site ID]]&amp;"-"&amp;Table82[[#This Row],[Site Name]]</f>
        <v>DD (A)-Dove Dale</v>
      </c>
      <c r="F407" s="93" t="s">
        <v>648</v>
      </c>
      <c r="G407" t="s">
        <v>448</v>
      </c>
      <c r="H407" s="109">
        <v>45112</v>
      </c>
      <c r="I407" s="109">
        <v>45140</v>
      </c>
      <c r="J407" s="9">
        <v>670.56666666670935</v>
      </c>
      <c r="K407" s="9">
        <v>10.731158224386652</v>
      </c>
      <c r="L407" s="9">
        <v>5.6008132695128667</v>
      </c>
      <c r="M407" s="9">
        <v>0.52300000000000002</v>
      </c>
    </row>
    <row r="408" spans="3:14" hidden="1">
      <c r="C408" t="s">
        <v>197</v>
      </c>
      <c r="D408" t="s">
        <v>146</v>
      </c>
      <c r="E408" t="str">
        <f>Table82[[#This Row],[Site ID]]&amp;"-"&amp;Table82[[#This Row],[Site Name]]</f>
        <v>PA-Passfield Avenue</v>
      </c>
      <c r="F408" s="93" t="s">
        <v>649</v>
      </c>
      <c r="G408" t="s">
        <v>448</v>
      </c>
      <c r="H408" s="109">
        <v>45112</v>
      </c>
      <c r="I408" s="109">
        <v>45140</v>
      </c>
      <c r="J408" s="9">
        <v>670.53333333326736</v>
      </c>
      <c r="K408" s="9">
        <v>15.88208291907096</v>
      </c>
      <c r="L408" s="9">
        <v>8.2891873272812955</v>
      </c>
      <c r="M408" s="9">
        <v>0.77400000000000002</v>
      </c>
    </row>
    <row r="409" spans="3:14" hidden="1">
      <c r="C409" t="s">
        <v>12</v>
      </c>
      <c r="D409" t="s">
        <v>13</v>
      </c>
      <c r="E409" t="str">
        <f>Table82[[#This Row],[Site ID]]&amp;"-"&amp;Table82[[#This Row],[Site Name]]</f>
        <v>HSB-High Street Botley</v>
      </c>
      <c r="F409" s="93" t="s">
        <v>650</v>
      </c>
      <c r="G409" t="s">
        <v>449</v>
      </c>
      <c r="H409" s="109">
        <v>45140</v>
      </c>
      <c r="I409" s="109">
        <v>45175</v>
      </c>
      <c r="J409" s="9">
        <v>840.06666666670935</v>
      </c>
      <c r="K409" s="9">
        <v>29.366582414092626</v>
      </c>
      <c r="L409" s="9">
        <v>15.327026312156903</v>
      </c>
      <c r="M409" s="9">
        <v>1.7929999999999999</v>
      </c>
    </row>
    <row r="410" spans="3:14" hidden="1">
      <c r="C410" t="s">
        <v>23</v>
      </c>
      <c r="D410" t="s">
        <v>24</v>
      </c>
      <c r="E410" t="str">
        <f>Table82[[#This Row],[Site ID]]&amp;"-"&amp;Table82[[#This Row],[Site Name]]</f>
        <v>HSB2A-High Street Botley 2 (A)</v>
      </c>
      <c r="F410" s="93" t="s">
        <v>651</v>
      </c>
      <c r="G410" t="s">
        <v>449</v>
      </c>
      <c r="H410" s="109">
        <v>45140</v>
      </c>
      <c r="I410" s="109">
        <v>45175</v>
      </c>
      <c r="J410" s="9">
        <v>840.08333333343035</v>
      </c>
      <c r="K410" s="9">
        <v>25.042171609956437</v>
      </c>
      <c r="L410" s="9">
        <v>13.070026936302943</v>
      </c>
      <c r="M410" s="9">
        <v>1.5289999999999999</v>
      </c>
    </row>
    <row r="411" spans="3:14" hidden="1">
      <c r="C411" t="s">
        <v>27</v>
      </c>
      <c r="D411" t="s">
        <v>28</v>
      </c>
      <c r="E411" t="str">
        <f>Table82[[#This Row],[Site ID]]&amp;"-"&amp;Table82[[#This Row],[Site Name]]</f>
        <v>KCA-Kings Copse Avenue</v>
      </c>
      <c r="F411" s="93" t="s">
        <v>652</v>
      </c>
      <c r="G411" t="s">
        <v>449</v>
      </c>
      <c r="H411" s="109">
        <v>45140</v>
      </c>
      <c r="I411" s="109">
        <v>45175</v>
      </c>
      <c r="J411" s="9">
        <v>840.08333333325572</v>
      </c>
      <c r="K411" s="9">
        <v>23.535382997720657</v>
      </c>
      <c r="L411" s="9">
        <v>12.283602817181972</v>
      </c>
      <c r="M411" s="9">
        <v>1.4370000000000001</v>
      </c>
    </row>
    <row r="412" spans="3:14" hidden="1">
      <c r="C412" t="s">
        <v>31</v>
      </c>
      <c r="D412" t="s">
        <v>32</v>
      </c>
      <c r="E412" t="str">
        <f>Table82[[#This Row],[Site ID]]&amp;"-"&amp;Table82[[#This Row],[Site Name]]</f>
        <v>GR-Grange Road</v>
      </c>
      <c r="F412" s="93" t="s">
        <v>653</v>
      </c>
      <c r="G412" t="s">
        <v>449</v>
      </c>
      <c r="H412" s="109">
        <v>45140</v>
      </c>
      <c r="I412" s="109">
        <v>45175</v>
      </c>
      <c r="J412" s="9">
        <v>840.08333333325572</v>
      </c>
      <c r="K412" s="9">
        <v>10.793192342030558</v>
      </c>
      <c r="L412" s="9">
        <v>5.6331901576359904</v>
      </c>
      <c r="M412" s="9">
        <v>0.65900000000000003</v>
      </c>
    </row>
    <row r="413" spans="3:14" hidden="1">
      <c r="C413" t="s">
        <v>39</v>
      </c>
      <c r="D413" t="s">
        <v>40</v>
      </c>
      <c r="E413" t="str">
        <f>Table82[[#This Row],[Site ID]]&amp;"-"&amp;Table82[[#This Row],[Site Name]]</f>
        <v>WSRB-Winchester Street Railway Bridge</v>
      </c>
      <c r="F413" s="93" t="s">
        <v>654</v>
      </c>
      <c r="G413" t="s">
        <v>449</v>
      </c>
      <c r="H413" s="109">
        <v>45140</v>
      </c>
      <c r="I413" s="109">
        <v>45175</v>
      </c>
      <c r="J413" s="9">
        <v>840.14999999996508</v>
      </c>
      <c r="K413" s="9">
        <v>9.4494352199016003</v>
      </c>
      <c r="L413" s="9">
        <v>4.9318555427461384</v>
      </c>
      <c r="M413" s="9">
        <v>0.57699999999999996</v>
      </c>
      <c r="N413" t="s">
        <v>1364</v>
      </c>
    </row>
    <row r="414" spans="3:14" hidden="1">
      <c r="C414" t="s">
        <v>43</v>
      </c>
      <c r="D414" t="s">
        <v>44</v>
      </c>
      <c r="E414" t="str">
        <f>Table82[[#This Row],[Site ID]]&amp;"-"&amp;Table82[[#This Row],[Site Name]]</f>
        <v>UNC-Upper Northam Close</v>
      </c>
      <c r="F414" s="93" t="s">
        <v>655</v>
      </c>
      <c r="G414" t="s">
        <v>449</v>
      </c>
      <c r="H414" s="109">
        <v>45140</v>
      </c>
      <c r="I414" s="109">
        <v>45175</v>
      </c>
      <c r="J414" s="9">
        <v>840.2333333332208</v>
      </c>
      <c r="K414" s="9">
        <v>20.190637918041347</v>
      </c>
      <c r="L414" s="9">
        <v>10.537911230710515</v>
      </c>
      <c r="M414" s="9">
        <v>1.2330000000000001</v>
      </c>
    </row>
    <row r="415" spans="3:14" hidden="1">
      <c r="C415" t="s">
        <v>47</v>
      </c>
      <c r="D415" t="s">
        <v>34</v>
      </c>
      <c r="E415" t="str">
        <f>Table82[[#This Row],[Site ID]]&amp;"-"&amp;Table82[[#This Row],[Site Name]]</f>
        <v>BDG-Bridge Road</v>
      </c>
      <c r="F415" s="93" t="s">
        <v>656</v>
      </c>
      <c r="G415" t="s">
        <v>449</v>
      </c>
      <c r="H415" s="109">
        <v>45140</v>
      </c>
      <c r="I415" s="109">
        <v>45175</v>
      </c>
      <c r="J415" s="9">
        <v>840.21666666667443</v>
      </c>
      <c r="K415" s="9">
        <v>19.650645666792112</v>
      </c>
      <c r="L415" s="9">
        <v>10.256078114192126</v>
      </c>
      <c r="M415" s="9">
        <v>1.2</v>
      </c>
      <c r="N415" t="s">
        <v>1364</v>
      </c>
    </row>
    <row r="416" spans="3:14" hidden="1">
      <c r="C416" t="s">
        <v>50</v>
      </c>
      <c r="D416" t="s">
        <v>38</v>
      </c>
      <c r="E416" t="str">
        <f>Table82[[#This Row],[Site ID]]&amp;"-"&amp;Table82[[#This Row],[Site Name]]</f>
        <v>BDG2-Bridge Road 2</v>
      </c>
      <c r="F416" s="93" t="s">
        <v>657</v>
      </c>
      <c r="G416" t="s">
        <v>449</v>
      </c>
      <c r="H416" s="109">
        <v>45140</v>
      </c>
      <c r="I416" s="109">
        <v>45175</v>
      </c>
      <c r="J416" s="9">
        <v>840.19999999995343</v>
      </c>
      <c r="K416" s="9">
        <v>35.961394905976768</v>
      </c>
      <c r="L416" s="9">
        <v>18.768995253641322</v>
      </c>
      <c r="M416" s="9">
        <v>2.1960000000000002</v>
      </c>
    </row>
    <row r="417" spans="3:14" hidden="1">
      <c r="C417" t="s">
        <v>53</v>
      </c>
      <c r="D417" t="s">
        <v>54</v>
      </c>
      <c r="E417" t="str">
        <f>Table82[[#This Row],[Site ID]]&amp;"-"&amp;Table82[[#This Row],[Site Name]]</f>
        <v>OH2-Oakhill 2 (Bridge)</v>
      </c>
      <c r="F417" s="93" t="s">
        <v>658</v>
      </c>
      <c r="G417" t="s">
        <v>449</v>
      </c>
      <c r="H417" s="109">
        <v>45140</v>
      </c>
      <c r="I417" s="109">
        <v>45175</v>
      </c>
      <c r="J417" s="9">
        <v>840.21666666667443</v>
      </c>
      <c r="K417" s="9">
        <v>39.989063931921955</v>
      </c>
      <c r="L417" s="9">
        <v>20.871118962380979</v>
      </c>
      <c r="M417" s="9">
        <v>2.4420000000000002</v>
      </c>
      <c r="N417" t="s">
        <v>1343</v>
      </c>
    </row>
    <row r="418" spans="3:14" hidden="1">
      <c r="C418" t="s">
        <v>57</v>
      </c>
      <c r="D418" t="s">
        <v>58</v>
      </c>
      <c r="E418" t="str">
        <f>Table82[[#This Row],[Site ID]]&amp;"-"&amp;Table82[[#This Row],[Site Name]]</f>
        <v>OH-Oakhill (Prov)</v>
      </c>
      <c r="F418" s="93" t="s">
        <v>659</v>
      </c>
      <c r="G418" t="s">
        <v>449</v>
      </c>
      <c r="H418" s="109">
        <v>45140</v>
      </c>
      <c r="I418" s="109">
        <v>45175</v>
      </c>
      <c r="J418" s="9">
        <v>840.23333333339542</v>
      </c>
      <c r="K418" s="9">
        <v>28.951376998450673</v>
      </c>
      <c r="L418" s="9">
        <v>15.110322024243567</v>
      </c>
      <c r="M418" s="9">
        <v>1.768</v>
      </c>
    </row>
    <row r="419" spans="3:14" hidden="1">
      <c r="C419" t="s">
        <v>61</v>
      </c>
      <c r="D419" t="s">
        <v>62</v>
      </c>
      <c r="E419" t="str">
        <f>Table82[[#This Row],[Site ID]]&amp;"-"&amp;Table82[[#This Row],[Site Name]]</f>
        <v>PH2-Providence Hill 2</v>
      </c>
      <c r="F419" s="93" t="s">
        <v>660</v>
      </c>
      <c r="G419" t="s">
        <v>449</v>
      </c>
      <c r="H419" s="109">
        <v>45140</v>
      </c>
      <c r="I419" s="109">
        <v>45175</v>
      </c>
      <c r="J419" s="9">
        <v>840.2333333332208</v>
      </c>
      <c r="K419" s="9">
        <v>36.402099020118335</v>
      </c>
      <c r="L419" s="9">
        <v>18.999007839310195</v>
      </c>
      <c r="M419" s="9">
        <v>2.2229999999999999</v>
      </c>
    </row>
    <row r="420" spans="3:14" hidden="1">
      <c r="C420" t="s">
        <v>65</v>
      </c>
      <c r="D420" t="s">
        <v>66</v>
      </c>
      <c r="E420" t="str">
        <f>Table82[[#This Row],[Site ID]]&amp;"-"&amp;Table82[[#This Row],[Site Name]]</f>
        <v>PH1-Providence Hill 1</v>
      </c>
      <c r="F420" s="93" t="s">
        <v>661</v>
      </c>
      <c r="G420" t="s">
        <v>449</v>
      </c>
      <c r="H420" s="109">
        <v>45140</v>
      </c>
      <c r="I420" s="109">
        <v>45175</v>
      </c>
      <c r="J420" s="9">
        <v>840.23333333339542</v>
      </c>
      <c r="K420" s="9">
        <v>22.172038719401705</v>
      </c>
      <c r="L420" s="9">
        <v>11.572045260648071</v>
      </c>
      <c r="M420" s="9">
        <v>1.3540000000000001</v>
      </c>
    </row>
    <row r="421" spans="3:14" hidden="1">
      <c r="C421" t="s">
        <v>69</v>
      </c>
      <c r="D421" t="s">
        <v>70</v>
      </c>
      <c r="E421" t="str">
        <f>Table82[[#This Row],[Site ID]]&amp;"-"&amp;Table82[[#This Row],[Site Name]]</f>
        <v>PH3-Providence Hill 3</v>
      </c>
      <c r="F421" s="93" t="s">
        <v>662</v>
      </c>
      <c r="G421" t="s">
        <v>449</v>
      </c>
      <c r="H421" s="109">
        <v>45140</v>
      </c>
      <c r="I421" s="109">
        <v>45175</v>
      </c>
      <c r="J421" s="9">
        <v>840.2333333332208</v>
      </c>
      <c r="K421" s="9">
        <v>26.24946681477719</v>
      </c>
      <c r="L421" s="9">
        <v>13.700139256146759</v>
      </c>
      <c r="M421" s="9">
        <v>1.603</v>
      </c>
    </row>
    <row r="422" spans="3:14" hidden="1">
      <c r="C422" t="s">
        <v>73</v>
      </c>
      <c r="D422" t="s">
        <v>74</v>
      </c>
      <c r="E422" t="str">
        <f>Table82[[#This Row],[Site ID]]&amp;"-"&amp;Table82[[#This Row],[Site Name]]</f>
        <v>HL2-Hamble Lane 2 (Tesco)</v>
      </c>
      <c r="F422" s="93" t="s">
        <v>663</v>
      </c>
      <c r="G422" t="s">
        <v>449</v>
      </c>
      <c r="H422" s="109">
        <v>45140</v>
      </c>
      <c r="I422" s="109">
        <v>45175</v>
      </c>
      <c r="J422" s="9">
        <v>840.03333333326736</v>
      </c>
      <c r="K422" s="9">
        <v>31.57892782032707</v>
      </c>
      <c r="L422" s="9">
        <v>16.481695104554838</v>
      </c>
      <c r="M422" s="9">
        <v>1.9279999999999999</v>
      </c>
      <c r="N422" t="s">
        <v>1343</v>
      </c>
    </row>
    <row r="423" spans="3:14" hidden="1">
      <c r="C423" t="s">
        <v>77</v>
      </c>
      <c r="D423" t="s">
        <v>78</v>
      </c>
      <c r="E423" t="str">
        <f>Table82[[#This Row],[Site ID]]&amp;"-"&amp;Table82[[#This Row],[Site Name]]</f>
        <v>HL-Hamble Lane (Woodlands)</v>
      </c>
      <c r="F423" s="93" t="s">
        <v>664</v>
      </c>
      <c r="G423" t="s">
        <v>449</v>
      </c>
      <c r="H423" s="109">
        <v>45140</v>
      </c>
      <c r="I423" s="109">
        <v>45175</v>
      </c>
      <c r="J423" s="9">
        <v>839.91666666674428</v>
      </c>
      <c r="K423" s="9">
        <v>24.997996626647161</v>
      </c>
      <c r="L423" s="9">
        <v>13.046971099502695</v>
      </c>
      <c r="M423" s="9">
        <v>1.526</v>
      </c>
    </row>
    <row r="424" spans="3:14" hidden="1">
      <c r="C424" t="s">
        <v>81</v>
      </c>
      <c r="D424" t="s">
        <v>82</v>
      </c>
      <c r="E424" t="str">
        <f>Table82[[#This Row],[Site ID]]&amp;"-"&amp;Table82[[#This Row],[Site Name]]</f>
        <v>HCF-Hamble Corner Fruit Farm</v>
      </c>
      <c r="F424" s="93" t="s">
        <v>665</v>
      </c>
      <c r="G424" t="s">
        <v>449</v>
      </c>
      <c r="H424" s="109">
        <v>45140</v>
      </c>
      <c r="I424" s="109">
        <v>45175</v>
      </c>
      <c r="J424" s="9">
        <v>839.93333333329065</v>
      </c>
      <c r="K424" s="9">
        <v>27.356373521709461</v>
      </c>
      <c r="L424" s="9">
        <v>14.277856744107234</v>
      </c>
      <c r="M424" s="9">
        <v>1.67</v>
      </c>
    </row>
    <row r="425" spans="3:14">
      <c r="C425" t="s">
        <v>85</v>
      </c>
      <c r="D425" t="s">
        <v>86</v>
      </c>
      <c r="E425" t="str">
        <f>Table82[[#This Row],[Site ID]]&amp;"-"&amp;Table82[[#This Row],[Site Name]]</f>
        <v>HL4-Hamble Lane 4</v>
      </c>
      <c r="F425" s="93" t="s">
        <v>666</v>
      </c>
      <c r="G425" t="s">
        <v>449</v>
      </c>
      <c r="H425" s="109">
        <v>45140</v>
      </c>
      <c r="I425" s="109">
        <v>45175</v>
      </c>
      <c r="J425" s="9">
        <v>839.88333333330229</v>
      </c>
      <c r="K425" s="9">
        <v>17.840038497411012</v>
      </c>
      <c r="L425" s="9">
        <v>9.311084810757313</v>
      </c>
      <c r="M425" s="9">
        <v>1.089</v>
      </c>
    </row>
    <row r="426" spans="3:14" hidden="1">
      <c r="C426" s="112" t="s">
        <v>89</v>
      </c>
      <c r="D426" t="s">
        <v>90</v>
      </c>
      <c r="E426" t="str">
        <f>Table82[[#This Row],[Site ID]]&amp;"-"&amp;Table82[[#This Row],[Site Name]]</f>
        <v>HPS-Hamble Primary School</v>
      </c>
      <c r="F426" s="93" t="s">
        <v>667</v>
      </c>
      <c r="G426" t="s">
        <v>449</v>
      </c>
      <c r="H426" s="109">
        <v>45140</v>
      </c>
      <c r="I426" s="109">
        <v>45175</v>
      </c>
      <c r="J426" s="9">
        <v>839.90000000002328</v>
      </c>
      <c r="K426" s="9">
        <v>20.067597333015282</v>
      </c>
      <c r="L426" s="9">
        <v>10.473693806375408</v>
      </c>
      <c r="M426" s="9">
        <v>1.2250000000000001</v>
      </c>
      <c r="N426" t="s">
        <v>1365</v>
      </c>
    </row>
    <row r="427" spans="3:14" hidden="1">
      <c r="C427" s="113" t="s">
        <v>88</v>
      </c>
      <c r="D427" t="s">
        <v>93</v>
      </c>
      <c r="E427" t="str">
        <f>Table82[[#This Row],[Site ID]]&amp;"-"&amp;Table82[[#This Row],[Site Name]]</f>
        <v>HPO-Hound Parish Office</v>
      </c>
      <c r="F427" s="93" t="s">
        <v>668</v>
      </c>
      <c r="G427" t="s">
        <v>449</v>
      </c>
      <c r="H427" s="109">
        <v>45140</v>
      </c>
      <c r="I427" s="109">
        <v>45175</v>
      </c>
      <c r="J427" s="9">
        <v>839.88333333330229</v>
      </c>
      <c r="K427" s="9">
        <v>15.743137737384743</v>
      </c>
      <c r="L427" s="9">
        <v>8.2166689652321203</v>
      </c>
      <c r="M427" s="9">
        <v>0.96099999999999997</v>
      </c>
    </row>
    <row r="428" spans="3:14" hidden="1">
      <c r="C428" s="112" t="s">
        <v>92</v>
      </c>
      <c r="D428" t="s">
        <v>97</v>
      </c>
      <c r="E428" t="str">
        <f>Table82[[#This Row],[Site ID]]&amp;"-"&amp;Table82[[#This Row],[Site Name]]</f>
        <v>SWA-Swaythling road</v>
      </c>
      <c r="F428" s="93" t="s">
        <v>669</v>
      </c>
      <c r="G428" t="s">
        <v>449</v>
      </c>
      <c r="H428" s="109">
        <v>45140</v>
      </c>
      <c r="I428" s="109">
        <v>45175</v>
      </c>
      <c r="J428" s="9">
        <v>839.75000000005821</v>
      </c>
      <c r="K428" s="9">
        <v>23.00403215242472</v>
      </c>
      <c r="L428" s="9">
        <v>12.006279829031692</v>
      </c>
      <c r="M428" s="9">
        <v>1.4039999999999999</v>
      </c>
    </row>
    <row r="429" spans="3:14" hidden="1">
      <c r="C429" s="113" t="s">
        <v>96</v>
      </c>
      <c r="D429" t="s">
        <v>26</v>
      </c>
      <c r="E429" t="str">
        <f>Table82[[#This Row],[Site ID]]&amp;"-"&amp;Table82[[#This Row],[Site Name]]</f>
        <v>AL-Allington Lane</v>
      </c>
      <c r="F429" s="93" t="s">
        <v>670</v>
      </c>
      <c r="G429" t="s">
        <v>449</v>
      </c>
      <c r="H429" s="109">
        <v>45140</v>
      </c>
      <c r="I429" s="109">
        <v>45175</v>
      </c>
      <c r="J429" s="9">
        <v>839.73333333333721</v>
      </c>
      <c r="K429" s="9">
        <v>21.218527707208537</v>
      </c>
      <c r="L429" s="9">
        <v>11.074388156163121</v>
      </c>
      <c r="M429" s="9">
        <v>1.2949999999999999</v>
      </c>
    </row>
    <row r="430" spans="3:14" hidden="1">
      <c r="C430" s="112" t="s">
        <v>99</v>
      </c>
      <c r="D430" t="s">
        <v>102</v>
      </c>
      <c r="E430" t="str">
        <f>Table82[[#This Row],[Site ID]]&amp;"-"&amp;Table82[[#This Row],[Site Name]]</f>
        <v>JW-Jukes Walk</v>
      </c>
      <c r="F430" s="93" t="s">
        <v>671</v>
      </c>
      <c r="G430" t="s">
        <v>449</v>
      </c>
      <c r="H430" s="109">
        <v>45140</v>
      </c>
      <c r="I430" s="109">
        <v>45175</v>
      </c>
      <c r="J430" s="9">
        <v>839.70000000006985</v>
      </c>
      <c r="K430" s="9">
        <v>16.205372156721292</v>
      </c>
      <c r="L430" s="9">
        <v>8.4579186621718652</v>
      </c>
      <c r="M430" s="9">
        <v>0.98899999999999999</v>
      </c>
    </row>
    <row r="431" spans="3:14" hidden="1">
      <c r="C431" s="113" t="s">
        <v>101</v>
      </c>
      <c r="D431" t="s">
        <v>46</v>
      </c>
      <c r="E431" t="str">
        <f>Table82[[#This Row],[Site ID]]&amp;"-"&amp;Table82[[#This Row],[Site Name]]</f>
        <v>BOT-Botley Road</v>
      </c>
      <c r="F431" s="93" t="s">
        <v>672</v>
      </c>
      <c r="G431" t="s">
        <v>449</v>
      </c>
      <c r="H431" s="109">
        <v>45140</v>
      </c>
      <c r="I431" s="109">
        <v>45175</v>
      </c>
      <c r="J431" s="9">
        <v>839.6166666666395</v>
      </c>
      <c r="K431" s="9">
        <v>24.023694146138894</v>
      </c>
      <c r="L431" s="9">
        <v>12.53846249798481</v>
      </c>
      <c r="M431" s="9">
        <v>1.466</v>
      </c>
    </row>
    <row r="432" spans="3:14" hidden="1">
      <c r="C432" t="s">
        <v>104</v>
      </c>
      <c r="D432" t="s">
        <v>107</v>
      </c>
      <c r="E432" t="str">
        <f>Table82[[#This Row],[Site ID]]&amp;"-"&amp;Table82[[#This Row],[Site Name]]</f>
        <v>WYV-Wyvern School</v>
      </c>
      <c r="F432" s="93" t="s">
        <v>673</v>
      </c>
      <c r="G432" t="s">
        <v>449</v>
      </c>
      <c r="H432" s="109">
        <v>45140</v>
      </c>
      <c r="I432" s="109">
        <v>45175</v>
      </c>
      <c r="J432" s="9">
        <v>839.6166666666395</v>
      </c>
      <c r="K432" s="9">
        <v>20.729858864164871</v>
      </c>
      <c r="L432" s="9">
        <v>10.819341787142418</v>
      </c>
      <c r="M432" s="9">
        <v>1.2649999999999999</v>
      </c>
    </row>
    <row r="433" spans="3:14" hidden="1">
      <c r="C433" t="s">
        <v>106</v>
      </c>
      <c r="D433" t="s">
        <v>84</v>
      </c>
      <c r="E433" t="str">
        <f>Table82[[#This Row],[Site ID]]&amp;"-"&amp;Table82[[#This Row],[Site Name]]</f>
        <v>FORSL-Fair Oak Road/Sandy Lane</v>
      </c>
      <c r="F433" s="93" t="s">
        <v>674</v>
      </c>
      <c r="G433" t="s">
        <v>449</v>
      </c>
      <c r="H433" s="109">
        <v>45140</v>
      </c>
      <c r="I433" s="109">
        <v>45175</v>
      </c>
      <c r="J433" s="9">
        <v>839.53333333338378</v>
      </c>
      <c r="K433" s="9">
        <v>25.173299452075039</v>
      </c>
      <c r="L433" s="9">
        <v>13.138465267262546</v>
      </c>
      <c r="M433" s="9">
        <v>1.536</v>
      </c>
    </row>
    <row r="434" spans="3:14" hidden="1">
      <c r="C434" t="s">
        <v>109</v>
      </c>
      <c r="D434" t="s">
        <v>80</v>
      </c>
      <c r="E434" t="str">
        <f>Table82[[#This Row],[Site ID]]&amp;"-"&amp;Table82[[#This Row],[Site Name]]</f>
        <v>FOR-Fair Oak Road</v>
      </c>
      <c r="F434" s="93" t="s">
        <v>675</v>
      </c>
      <c r="G434" t="s">
        <v>449</v>
      </c>
      <c r="H434" s="109">
        <v>45140</v>
      </c>
      <c r="I434" s="109">
        <v>45175</v>
      </c>
      <c r="J434" s="9">
        <v>839.55000000010477</v>
      </c>
      <c r="K434" s="9">
        <v>29.646871538320401</v>
      </c>
      <c r="L434" s="9">
        <v>15.473314999123383</v>
      </c>
      <c r="M434" s="9">
        <v>1.8089999999999999</v>
      </c>
    </row>
    <row r="435" spans="3:14" hidden="1">
      <c r="C435" s="113" t="s">
        <v>111</v>
      </c>
      <c r="D435" t="s">
        <v>49</v>
      </c>
      <c r="E435" t="str">
        <f>Table82[[#This Row],[Site ID]]&amp;"-"&amp;Table82[[#This Row],[Site Name]]</f>
        <v>BR-Bishopstoke Road</v>
      </c>
      <c r="F435" s="93" t="s">
        <v>676</v>
      </c>
      <c r="G435" t="s">
        <v>449</v>
      </c>
      <c r="H435" s="109">
        <v>45140</v>
      </c>
      <c r="I435" s="109">
        <v>45175</v>
      </c>
      <c r="J435" s="9">
        <v>839.51666666666279</v>
      </c>
      <c r="K435" s="9">
        <v>27.402729348236214</v>
      </c>
      <c r="L435" s="9">
        <v>14.30205080805648</v>
      </c>
      <c r="M435" s="9">
        <v>1.6719999999999999</v>
      </c>
      <c r="N435" t="s">
        <v>1293</v>
      </c>
    </row>
    <row r="436" spans="3:14" hidden="1">
      <c r="C436" s="112" t="s">
        <v>113</v>
      </c>
      <c r="D436" t="s">
        <v>52</v>
      </c>
      <c r="E436" t="str">
        <f>Table82[[#This Row],[Site ID]]&amp;"-"&amp;Table82[[#This Row],[Site Name]]</f>
        <v>BR2-Bishopstoke Road 2</v>
      </c>
      <c r="F436" s="93" t="s">
        <v>677</v>
      </c>
      <c r="G436" t="s">
        <v>449</v>
      </c>
      <c r="H436" s="109">
        <v>45140</v>
      </c>
      <c r="I436" s="109">
        <v>45175</v>
      </c>
      <c r="J436" s="9">
        <v>839.46666666667443</v>
      </c>
      <c r="K436" s="9">
        <v>24.781934561626201</v>
      </c>
      <c r="L436" s="9">
        <v>12.934203842184866</v>
      </c>
      <c r="M436" s="9">
        <v>1.512</v>
      </c>
    </row>
    <row r="437" spans="3:14" hidden="1">
      <c r="C437" s="113" t="s">
        <v>115</v>
      </c>
      <c r="D437" t="s">
        <v>118</v>
      </c>
      <c r="E437" t="str">
        <f>Table82[[#This Row],[Site ID]]&amp;"-"&amp;Table82[[#This Row],[Site Name]]</f>
        <v>TWY-Twyford Road</v>
      </c>
      <c r="F437" s="93" t="s">
        <v>678</v>
      </c>
      <c r="G437" t="s">
        <v>449</v>
      </c>
      <c r="H437" s="109">
        <v>45140</v>
      </c>
      <c r="I437" s="109">
        <v>45175</v>
      </c>
      <c r="J437" s="9">
        <v>839.48333333339542</v>
      </c>
      <c r="K437" s="9">
        <v>20.618422442373745</v>
      </c>
      <c r="L437" s="9">
        <v>10.76118081543515</v>
      </c>
      <c r="M437" s="9">
        <v>1.258</v>
      </c>
    </row>
    <row r="438" spans="3:14" hidden="1">
      <c r="C438" s="112" t="s">
        <v>117</v>
      </c>
      <c r="D438" t="s">
        <v>122</v>
      </c>
      <c r="E438" t="str">
        <f>Table82[[#This Row],[Site ID]]&amp;"-"&amp;Table82[[#This Row],[Site Name]]</f>
        <v>MS-Mill Street</v>
      </c>
      <c r="F438" s="93" t="s">
        <v>679</v>
      </c>
      <c r="G438" t="s">
        <v>449</v>
      </c>
      <c r="H438" s="109">
        <v>45140</v>
      </c>
      <c r="I438" s="109">
        <v>45175</v>
      </c>
      <c r="J438" s="9">
        <v>839.49999999994179</v>
      </c>
      <c r="K438" s="9">
        <v>22.568365693866962</v>
      </c>
      <c r="L438" s="9">
        <v>11.778896499930566</v>
      </c>
      <c r="M438" s="9">
        <v>1.377</v>
      </c>
    </row>
    <row r="439" spans="3:14" hidden="1">
      <c r="C439" s="112" t="s">
        <v>121</v>
      </c>
      <c r="D439" t="s">
        <v>72</v>
      </c>
      <c r="E439" t="str">
        <f>Table82[[#This Row],[Site ID]]&amp;"-"&amp;Table82[[#This Row],[Site Name]]</f>
        <v>CR4-Campbell Road 4</v>
      </c>
      <c r="F439" s="93" t="s">
        <v>680</v>
      </c>
      <c r="G439" t="s">
        <v>449</v>
      </c>
      <c r="H439" s="109">
        <v>45140</v>
      </c>
      <c r="I439" s="109">
        <v>45175</v>
      </c>
      <c r="J439" s="9">
        <v>839.46666666667443</v>
      </c>
      <c r="K439" s="9">
        <v>18.733962436467426</v>
      </c>
      <c r="L439" s="9">
        <v>9.7776421902230819</v>
      </c>
      <c r="M439" s="9">
        <v>1.143</v>
      </c>
    </row>
    <row r="440" spans="3:14" hidden="1">
      <c r="C440" s="112" t="s">
        <v>129</v>
      </c>
      <c r="D440" t="s">
        <v>68</v>
      </c>
      <c r="E440" t="str">
        <f>Table82[[#This Row],[Site ID]]&amp;"-"&amp;Table82[[#This Row],[Site Name]]</f>
        <v>CR3-Campbell Road 3</v>
      </c>
      <c r="F440" s="93" t="s">
        <v>681</v>
      </c>
      <c r="G440" t="s">
        <v>449</v>
      </c>
      <c r="H440" s="109">
        <v>45140</v>
      </c>
      <c r="I440" s="109">
        <v>45175</v>
      </c>
      <c r="J440" s="9">
        <v>839.4833333332208</v>
      </c>
      <c r="K440" s="9">
        <v>13.226603267884798</v>
      </c>
      <c r="L440" s="9">
        <v>6.9032376137185798</v>
      </c>
      <c r="M440" s="9">
        <v>0.80700000000000005</v>
      </c>
    </row>
    <row r="441" spans="3:14" hidden="1">
      <c r="C441" s="112" t="s">
        <v>125</v>
      </c>
      <c r="D441" t="s">
        <v>64</v>
      </c>
      <c r="E441" t="str">
        <f>Table82[[#This Row],[Site ID]]&amp;"-"&amp;Table82[[#This Row],[Site Name]]</f>
        <v>CR-Campbell Road</v>
      </c>
      <c r="F441" s="93" t="s">
        <v>682</v>
      </c>
      <c r="G441" t="s">
        <v>449</v>
      </c>
      <c r="H441" s="109">
        <v>45140</v>
      </c>
      <c r="I441" s="109">
        <v>45175</v>
      </c>
      <c r="J441" s="9">
        <v>839.44999999995343</v>
      </c>
      <c r="K441" s="9">
        <v>29.191469414499206</v>
      </c>
      <c r="L441" s="9">
        <v>15.235631218423386</v>
      </c>
      <c r="M441" s="9">
        <v>1.7809999999999999</v>
      </c>
      <c r="N441" t="s">
        <v>1296</v>
      </c>
    </row>
    <row r="442" spans="3:14" hidden="1">
      <c r="C442" s="112" t="s">
        <v>128</v>
      </c>
      <c r="D442" t="s">
        <v>135</v>
      </c>
      <c r="E442" t="str">
        <f>Table82[[#This Row],[Site ID]]&amp;"-"&amp;Table82[[#This Row],[Site Name]]</f>
        <v>SRAN(A)-Southampton Road Analyser (A)</v>
      </c>
      <c r="F442" s="93" t="s">
        <v>683</v>
      </c>
      <c r="G442" t="s">
        <v>449</v>
      </c>
      <c r="H442" s="109">
        <v>45140</v>
      </c>
      <c r="I442" s="109">
        <v>45175</v>
      </c>
      <c r="J442" s="9">
        <v>839.45000000012806</v>
      </c>
      <c r="K442" s="9">
        <v>27.027924236102852</v>
      </c>
      <c r="L442" s="9">
        <v>14.106432273540111</v>
      </c>
      <c r="M442" s="9">
        <v>1.649</v>
      </c>
    </row>
    <row r="443" spans="3:14" hidden="1">
      <c r="C443" s="113" t="s">
        <v>131</v>
      </c>
      <c r="D443" t="s">
        <v>138</v>
      </c>
      <c r="E443" t="str">
        <f>Table82[[#This Row],[Site ID]]&amp;"-"&amp;Table82[[#This Row],[Site Name]]</f>
        <v>SRAN(B)-Southampton Road Analyser (B)</v>
      </c>
      <c r="F443" s="93" t="s">
        <v>684</v>
      </c>
      <c r="G443" t="s">
        <v>449</v>
      </c>
      <c r="H443" s="109">
        <v>45140</v>
      </c>
      <c r="I443" s="109">
        <v>45175</v>
      </c>
      <c r="J443" s="9">
        <v>839.44999999995343</v>
      </c>
      <c r="K443" s="9">
        <v>27.011533742332784</v>
      </c>
      <c r="L443" s="9">
        <v>14.097877736081829</v>
      </c>
      <c r="M443" s="9">
        <v>1.6479999999999999</v>
      </c>
    </row>
    <row r="444" spans="3:14" hidden="1">
      <c r="C444" s="112" t="s">
        <v>134</v>
      </c>
      <c r="D444" t="s">
        <v>141</v>
      </c>
      <c r="E444" t="str">
        <f>Table82[[#This Row],[Site ID]]&amp;"-"&amp;Table82[[#This Row],[Site Name]]</f>
        <v>SRAN(C)-Southampton Road Analyser (C)</v>
      </c>
      <c r="F444" s="93" t="s">
        <v>685</v>
      </c>
      <c r="G444" t="s">
        <v>449</v>
      </c>
      <c r="H444" s="109">
        <v>45140</v>
      </c>
      <c r="I444" s="109">
        <v>45175</v>
      </c>
      <c r="J444" s="9">
        <v>839.44999999995343</v>
      </c>
      <c r="K444" s="9">
        <v>27.79827744356578</v>
      </c>
      <c r="L444" s="9">
        <v>14.508495534220136</v>
      </c>
      <c r="M444" s="9">
        <v>1.696</v>
      </c>
    </row>
    <row r="445" spans="3:14" hidden="1">
      <c r="C445" s="113" t="s">
        <v>137</v>
      </c>
      <c r="D445" t="s">
        <v>56</v>
      </c>
      <c r="E445" t="str">
        <f>Table82[[#This Row],[Site ID]]&amp;"-"&amp;Table82[[#This Row],[Site Name]]</f>
        <v>CA-Chestnut Avenue</v>
      </c>
      <c r="F445" s="93" t="s">
        <v>686</v>
      </c>
      <c r="G445" t="s">
        <v>449</v>
      </c>
      <c r="H445" s="109">
        <v>45140</v>
      </c>
      <c r="I445" s="109">
        <v>45175</v>
      </c>
      <c r="J445" s="9">
        <v>839.56666666665114</v>
      </c>
      <c r="K445" s="9">
        <v>16.207945765673067</v>
      </c>
      <c r="L445" s="9">
        <v>8.459261881875296</v>
      </c>
      <c r="M445" s="9">
        <v>0.98899999999999999</v>
      </c>
    </row>
    <row r="446" spans="3:14" hidden="1">
      <c r="C446" s="112" t="s">
        <v>148</v>
      </c>
      <c r="D446" t="s">
        <v>149</v>
      </c>
      <c r="E446" t="str">
        <f>Table82[[#This Row],[Site ID]]&amp;"-"&amp;Table82[[#This Row],[Site Name]]</f>
        <v>SR1-Southampton Road 1</v>
      </c>
      <c r="F446" s="93" t="s">
        <v>687</v>
      </c>
      <c r="G446" t="s">
        <v>449</v>
      </c>
      <c r="H446" s="109">
        <v>45140</v>
      </c>
      <c r="I446" s="109">
        <v>45175</v>
      </c>
      <c r="J446" s="9">
        <v>839.56666666665114</v>
      </c>
      <c r="K446" s="9">
        <v>32.350338666773141</v>
      </c>
      <c r="L446" s="9">
        <v>16.884310368879511</v>
      </c>
      <c r="M446" s="9">
        <v>1.974</v>
      </c>
    </row>
    <row r="447" spans="3:14" hidden="1">
      <c r="C447" s="113" t="s">
        <v>140</v>
      </c>
      <c r="D447" t="s">
        <v>152</v>
      </c>
      <c r="E447" t="str">
        <f>Table82[[#This Row],[Site ID]]&amp;"-"&amp;Table82[[#This Row],[Site Name]]</f>
        <v>SR2-Southampton Road 2</v>
      </c>
      <c r="F447" s="93" t="s">
        <v>688</v>
      </c>
      <c r="G447" t="s">
        <v>449</v>
      </c>
      <c r="H447" s="109">
        <v>45140</v>
      </c>
      <c r="I447" s="109">
        <v>45175</v>
      </c>
      <c r="J447" s="9">
        <v>839.25</v>
      </c>
      <c r="K447" s="9">
        <v>34.608577896931791</v>
      </c>
      <c r="L447" s="9">
        <v>18.062932096519724</v>
      </c>
      <c r="M447" s="9">
        <v>2.1110000000000002</v>
      </c>
    </row>
    <row r="448" spans="3:14" hidden="1">
      <c r="C448" s="112" t="s">
        <v>144</v>
      </c>
      <c r="D448" t="s">
        <v>156</v>
      </c>
      <c r="E448" t="str">
        <f>Table82[[#This Row],[Site ID]]&amp;"-"&amp;Table82[[#This Row],[Site Name]]</f>
        <v>TP(A)-The Point (A)</v>
      </c>
      <c r="F448" s="93" t="s">
        <v>689</v>
      </c>
      <c r="G448" t="s">
        <v>449</v>
      </c>
      <c r="H448" s="109">
        <v>45140</v>
      </c>
      <c r="I448" s="109">
        <v>45175</v>
      </c>
      <c r="J448" s="9">
        <v>839.34999999997672</v>
      </c>
      <c r="K448" s="9">
        <v>19.162770000596232</v>
      </c>
      <c r="L448" s="9">
        <v>10.001445720561708</v>
      </c>
      <c r="M448" s="9">
        <v>1.169</v>
      </c>
    </row>
    <row r="449" spans="3:13" hidden="1">
      <c r="C449" s="113" t="s">
        <v>147</v>
      </c>
      <c r="D449" t="s">
        <v>159</v>
      </c>
      <c r="E449" t="str">
        <f>Table82[[#This Row],[Site ID]]&amp;"-"&amp;Table82[[#This Row],[Site Name]]</f>
        <v>TP(B)-The Point (B)</v>
      </c>
      <c r="F449" s="93" t="s">
        <v>690</v>
      </c>
      <c r="G449" t="s">
        <v>449</v>
      </c>
      <c r="H449" s="109">
        <v>45140</v>
      </c>
      <c r="I449" s="109">
        <v>45175</v>
      </c>
      <c r="J449" s="9">
        <v>839.34999999997672</v>
      </c>
      <c r="K449" s="9">
        <v>19.359479359028356</v>
      </c>
      <c r="L449" s="9">
        <v>10.104112400327953</v>
      </c>
      <c r="M449" s="9">
        <v>1.181</v>
      </c>
    </row>
    <row r="450" spans="3:13" hidden="1">
      <c r="C450" s="112" t="s">
        <v>151</v>
      </c>
      <c r="D450" t="s">
        <v>162</v>
      </c>
      <c r="E450" t="str">
        <f>Table82[[#This Row],[Site ID]]&amp;"-"&amp;Table82[[#This Row],[Site Name]]</f>
        <v>TP(C)-The Point (C)</v>
      </c>
      <c r="F450" s="93" t="s">
        <v>691</v>
      </c>
      <c r="G450" t="s">
        <v>449</v>
      </c>
      <c r="H450" s="109">
        <v>45140</v>
      </c>
      <c r="I450" s="109">
        <v>45175</v>
      </c>
      <c r="J450" s="9">
        <v>839.34999999997672</v>
      </c>
      <c r="K450" s="9">
        <v>19.261124679812294</v>
      </c>
      <c r="L450" s="9">
        <v>10.052779060444831</v>
      </c>
      <c r="M450" s="9">
        <v>1.175</v>
      </c>
    </row>
    <row r="451" spans="3:13" hidden="1">
      <c r="C451" s="113" t="s">
        <v>155</v>
      </c>
      <c r="D451" t="s">
        <v>124</v>
      </c>
      <c r="E451" t="str">
        <f>Table82[[#This Row],[Site ID]]&amp;"-"&amp;Table82[[#This Row],[Site Name]]</f>
        <v>LRPR-leigh road/pluto Road</v>
      </c>
      <c r="F451" s="93" t="s">
        <v>692</v>
      </c>
      <c r="G451" t="s">
        <v>449</v>
      </c>
      <c r="H451" s="109">
        <v>45140</v>
      </c>
      <c r="I451" s="109">
        <v>45175</v>
      </c>
      <c r="J451" s="9">
        <v>839.36666666669771</v>
      </c>
      <c r="K451" s="9">
        <v>20.998307056907208</v>
      </c>
      <c r="L451" s="9">
        <v>10.959450447237582</v>
      </c>
      <c r="M451" s="9">
        <v>1.2809999999999999</v>
      </c>
    </row>
    <row r="452" spans="3:13" hidden="1">
      <c r="C452" s="112" t="s">
        <v>158</v>
      </c>
      <c r="D452" t="s">
        <v>143</v>
      </c>
      <c r="E452" t="str">
        <f>Table82[[#This Row],[Site ID]]&amp;"-"&amp;Table82[[#This Row],[Site Name]]</f>
        <v>OX-Oxburgh Close</v>
      </c>
      <c r="F452" s="93" t="s">
        <v>693</v>
      </c>
      <c r="G452" t="s">
        <v>449</v>
      </c>
      <c r="H452" s="109">
        <v>45140</v>
      </c>
      <c r="I452" s="109">
        <v>45175</v>
      </c>
      <c r="J452" s="9">
        <v>839.33333333325572</v>
      </c>
      <c r="K452" s="9">
        <v>12.24540071485419</v>
      </c>
      <c r="L452" s="9">
        <v>6.3911277217401832</v>
      </c>
      <c r="M452" s="9">
        <v>0.747</v>
      </c>
    </row>
    <row r="453" spans="3:13" hidden="1">
      <c r="C453" s="113" t="s">
        <v>161</v>
      </c>
      <c r="D453" t="s">
        <v>95</v>
      </c>
      <c r="E453" t="str">
        <f>Table82[[#This Row],[Site ID]]&amp;"-"&amp;Table82[[#This Row],[Site Name]]</f>
        <v>HG-Hadleigh Gardens</v>
      </c>
      <c r="F453" s="93" t="s">
        <v>694</v>
      </c>
      <c r="G453" t="s">
        <v>449</v>
      </c>
      <c r="H453" s="109">
        <v>45140</v>
      </c>
      <c r="I453" s="109">
        <v>45175</v>
      </c>
      <c r="J453" s="9">
        <v>839.36666666669771</v>
      </c>
      <c r="K453" s="9">
        <v>12.244914419601628</v>
      </c>
      <c r="L453" s="9">
        <v>6.3908739141970923</v>
      </c>
      <c r="M453" s="9">
        <v>0.747</v>
      </c>
    </row>
    <row r="454" spans="3:13" hidden="1">
      <c r="C454" s="112" t="s">
        <v>164</v>
      </c>
      <c r="D454" t="s">
        <v>175</v>
      </c>
      <c r="E454" t="str">
        <f>Table82[[#This Row],[Site ID]]&amp;"-"&amp;Table82[[#This Row],[Site Name]]</f>
        <v>WA-Woodside Avenue</v>
      </c>
      <c r="F454" s="93" t="s">
        <v>695</v>
      </c>
      <c r="G454" t="s">
        <v>449</v>
      </c>
      <c r="H454" s="109">
        <v>45140</v>
      </c>
      <c r="I454" s="109">
        <v>45175</v>
      </c>
      <c r="J454" s="9">
        <v>839.31666666670935</v>
      </c>
      <c r="K454" s="9">
        <v>24.622432534401735</v>
      </c>
      <c r="L454" s="9">
        <v>12.850956437579194</v>
      </c>
      <c r="M454" s="9">
        <v>1.502</v>
      </c>
    </row>
    <row r="455" spans="3:13" hidden="1">
      <c r="C455" s="113" t="s">
        <v>168</v>
      </c>
      <c r="D455" t="s">
        <v>42</v>
      </c>
      <c r="E455" t="str">
        <f>Table82[[#This Row],[Site ID]]&amp;"-"&amp;Table82[[#This Row],[Site Name]]</f>
        <v>BEL-Belmont Road</v>
      </c>
      <c r="F455" s="93" t="s">
        <v>696</v>
      </c>
      <c r="G455" t="s">
        <v>449</v>
      </c>
      <c r="H455" s="109">
        <v>45140</v>
      </c>
      <c r="I455" s="109">
        <v>45175</v>
      </c>
      <c r="J455" s="9">
        <v>839.31666666670935</v>
      </c>
      <c r="K455" s="9">
        <v>16.983249071664581</v>
      </c>
      <c r="L455" s="9">
        <v>8.8639087012863165</v>
      </c>
      <c r="M455" s="9">
        <v>1.036</v>
      </c>
    </row>
    <row r="456" spans="3:13" hidden="1">
      <c r="C456" s="112" t="s">
        <v>171</v>
      </c>
      <c r="D456" t="s">
        <v>120</v>
      </c>
      <c r="E456" t="str">
        <f>Table82[[#This Row],[Site ID]]&amp;"-"&amp;Table82[[#This Row],[Site Name]]</f>
        <v>LR13-Leigh Road/J13</v>
      </c>
      <c r="F456" s="93" t="s">
        <v>697</v>
      </c>
      <c r="G456" t="s">
        <v>449</v>
      </c>
      <c r="H456" s="109">
        <v>45140</v>
      </c>
      <c r="I456" s="109">
        <v>45175</v>
      </c>
      <c r="J456" s="9">
        <v>839.29999999998836</v>
      </c>
      <c r="K456" s="9">
        <v>33.098321220064804</v>
      </c>
      <c r="L456" s="9">
        <v>17.274697922789564</v>
      </c>
      <c r="M456" s="9">
        <v>2.0190000000000001</v>
      </c>
    </row>
    <row r="457" spans="3:13" hidden="1">
      <c r="C457" s="113" t="s">
        <v>174</v>
      </c>
      <c r="D457" t="s">
        <v>167</v>
      </c>
      <c r="E457" t="str">
        <f>Table82[[#This Row],[Site ID]]&amp;"-"&amp;Table82[[#This Row],[Site Name]]</f>
        <v>SC(A)-Steele Close (A)</v>
      </c>
      <c r="F457" s="93" t="s">
        <v>698</v>
      </c>
      <c r="G457" t="s">
        <v>449</v>
      </c>
      <c r="H457" s="109">
        <v>45140</v>
      </c>
      <c r="I457" s="109">
        <v>45175</v>
      </c>
      <c r="J457" s="9">
        <v>839.28333333344199</v>
      </c>
      <c r="K457" s="9">
        <v>16.918348591057644</v>
      </c>
      <c r="L457" s="9">
        <v>8.8300357990906289</v>
      </c>
      <c r="M457" s="9">
        <v>1.032</v>
      </c>
    </row>
    <row r="458" spans="3:13" hidden="1">
      <c r="C458" s="112" t="s">
        <v>177</v>
      </c>
      <c r="D458" t="s">
        <v>170</v>
      </c>
      <c r="E458" t="str">
        <f>Table82[[#This Row],[Site ID]]&amp;"-"&amp;Table82[[#This Row],[Site Name]]</f>
        <v>SC(B)-Steele Close (B)</v>
      </c>
      <c r="F458" s="93" t="s">
        <v>699</v>
      </c>
      <c r="G458" t="s">
        <v>449</v>
      </c>
      <c r="H458" s="109">
        <v>45140</v>
      </c>
      <c r="I458" s="109">
        <v>45175</v>
      </c>
      <c r="J458" s="9">
        <v>839.28333333326736</v>
      </c>
      <c r="K458" s="9">
        <v>17.639673530990127</v>
      </c>
      <c r="L458" s="9">
        <v>9.2065101936274143</v>
      </c>
      <c r="M458" s="9">
        <v>1.0760000000000001</v>
      </c>
    </row>
    <row r="459" spans="3:13" hidden="1">
      <c r="C459" s="113" t="s">
        <v>179</v>
      </c>
      <c r="D459" t="s">
        <v>173</v>
      </c>
      <c r="E459" t="str">
        <f>Table82[[#This Row],[Site ID]]&amp;"-"&amp;Table82[[#This Row],[Site Name]]</f>
        <v>SC(C)-Steele Close (C)</v>
      </c>
      <c r="F459" s="93" t="s">
        <v>700</v>
      </c>
      <c r="G459" t="s">
        <v>449</v>
      </c>
      <c r="H459" s="109">
        <v>45140</v>
      </c>
      <c r="I459" s="109">
        <v>45175</v>
      </c>
      <c r="J459" s="9">
        <v>839.28333333326736</v>
      </c>
      <c r="K459" s="9">
        <v>16.574079869731428</v>
      </c>
      <c r="L459" s="9">
        <v>8.6503548380644197</v>
      </c>
      <c r="M459" s="9">
        <v>1.0109999999999999</v>
      </c>
    </row>
    <row r="460" spans="3:13" hidden="1">
      <c r="C460" s="112" t="s">
        <v>182</v>
      </c>
      <c r="D460" t="s">
        <v>127</v>
      </c>
      <c r="E460" t="str">
        <f>Table82[[#This Row],[Site ID]]&amp;"-"&amp;Table82[[#This Row],[Site Name]]</f>
        <v>MC-Medina Close</v>
      </c>
      <c r="F460" s="93" t="s">
        <v>701</v>
      </c>
      <c r="G460" t="s">
        <v>449</v>
      </c>
      <c r="H460" s="109">
        <v>45140</v>
      </c>
      <c r="I460" s="109">
        <v>45175</v>
      </c>
      <c r="J460" s="9">
        <v>839.28333333344199</v>
      </c>
      <c r="K460" s="9">
        <v>17.508523541908492</v>
      </c>
      <c r="L460" s="9">
        <v>9.1380603037100698</v>
      </c>
      <c r="M460" s="9">
        <v>1.0680000000000001</v>
      </c>
    </row>
    <row r="461" spans="3:13" hidden="1">
      <c r="C461" s="113" t="s">
        <v>184</v>
      </c>
      <c r="D461" t="s">
        <v>154</v>
      </c>
      <c r="E461" t="str">
        <f>Table82[[#This Row],[Site ID]]&amp;"-"&amp;Table82[[#This Row],[Site Name]]</f>
        <v>PC(A)-Porteous Crescent (A)</v>
      </c>
      <c r="F461" s="93" t="s">
        <v>702</v>
      </c>
      <c r="G461" t="s">
        <v>449</v>
      </c>
      <c r="H461" s="109">
        <v>45140</v>
      </c>
      <c r="I461" s="109">
        <v>45175</v>
      </c>
      <c r="J461" s="9">
        <v>839.25</v>
      </c>
      <c r="K461" s="9">
        <v>17.607585344057195</v>
      </c>
      <c r="L461" s="9">
        <v>9.1897627056665954</v>
      </c>
      <c r="M461" s="9">
        <v>1.0740000000000001</v>
      </c>
    </row>
    <row r="462" spans="3:13" hidden="1">
      <c r="C462" s="112" t="s">
        <v>186</v>
      </c>
      <c r="D462" t="s">
        <v>133</v>
      </c>
      <c r="E462" t="str">
        <f>Table82[[#This Row],[Site ID]]&amp;"-"&amp;Table82[[#This Row],[Site Name]]</f>
        <v>NH-Nuffield Hospital</v>
      </c>
      <c r="F462" s="93" t="s">
        <v>703</v>
      </c>
      <c r="G462" t="s">
        <v>449</v>
      </c>
      <c r="H462" s="109">
        <v>45140</v>
      </c>
      <c r="I462" s="109">
        <v>45175</v>
      </c>
      <c r="J462" s="9">
        <v>839.18333333329065</v>
      </c>
      <c r="K462" s="9">
        <v>15.510334253540936</v>
      </c>
      <c r="L462" s="9">
        <v>8.0951640154180247</v>
      </c>
      <c r="M462" s="9">
        <v>0.94599999999999995</v>
      </c>
    </row>
    <row r="463" spans="3:13" hidden="1">
      <c r="C463" s="113" t="s">
        <v>189</v>
      </c>
      <c r="D463" t="s">
        <v>30</v>
      </c>
      <c r="E463" t="str">
        <f>Table82[[#This Row],[Site ID]]&amp;"-"&amp;Table82[[#This Row],[Site Name]]</f>
        <v>AR-Ashdown Road</v>
      </c>
      <c r="F463" s="93" t="s">
        <v>704</v>
      </c>
      <c r="G463" t="s">
        <v>449</v>
      </c>
      <c r="H463" s="109">
        <v>45140</v>
      </c>
      <c r="I463" s="109">
        <v>45175</v>
      </c>
      <c r="J463" s="9">
        <v>839.18333333329065</v>
      </c>
      <c r="K463" s="9">
        <v>5.7384957597667308</v>
      </c>
      <c r="L463" s="9">
        <v>2.9950395405880643</v>
      </c>
      <c r="M463" s="9">
        <v>0.35</v>
      </c>
    </row>
    <row r="464" spans="3:13" hidden="1">
      <c r="C464" s="112" t="s">
        <v>191</v>
      </c>
      <c r="D464" t="s">
        <v>60</v>
      </c>
      <c r="E464" t="str">
        <f>Table82[[#This Row],[Site ID]]&amp;"-"&amp;Table82[[#This Row],[Site Name]]</f>
        <v>CC-Chestnut Close</v>
      </c>
      <c r="F464" s="93" t="s">
        <v>705</v>
      </c>
      <c r="G464" t="s">
        <v>449</v>
      </c>
      <c r="H464" s="109">
        <v>45140</v>
      </c>
      <c r="I464" s="109">
        <v>45175</v>
      </c>
      <c r="J464" s="9">
        <v>839.16666666674428</v>
      </c>
      <c r="K464" s="9">
        <v>23.298755511417905</v>
      </c>
      <c r="L464" s="9">
        <v>12.160102041449846</v>
      </c>
      <c r="M464" s="9">
        <v>1.421</v>
      </c>
    </row>
    <row r="465" spans="3:13" hidden="1">
      <c r="C465" s="113" t="s">
        <v>193</v>
      </c>
      <c r="D465" t="s">
        <v>188</v>
      </c>
      <c r="E465" t="str">
        <f>Table82[[#This Row],[Site ID]]&amp;"-"&amp;Table82[[#This Row],[Site Name]]</f>
        <v>SSQ-Sparrow Square</v>
      </c>
      <c r="F465" s="93" t="s">
        <v>706</v>
      </c>
      <c r="G465" t="s">
        <v>449</v>
      </c>
      <c r="H465" s="109">
        <v>45140</v>
      </c>
      <c r="I465" s="109">
        <v>45175</v>
      </c>
      <c r="J465" s="9">
        <v>839.16666666674428</v>
      </c>
      <c r="K465" s="9">
        <v>18.937412115191893</v>
      </c>
      <c r="L465" s="9">
        <v>9.8838267824592343</v>
      </c>
      <c r="M465" s="9">
        <v>1.155</v>
      </c>
    </row>
    <row r="466" spans="3:13" hidden="1">
      <c r="C466" s="113" t="s">
        <v>197</v>
      </c>
      <c r="D466" t="s">
        <v>146</v>
      </c>
      <c r="E466" t="str">
        <f>Table82[[#This Row],[Site ID]]&amp;"-"&amp;Table82[[#This Row],[Site Name]]</f>
        <v>PA-Passfield Avenue</v>
      </c>
      <c r="F466" s="93" t="s">
        <v>707</v>
      </c>
      <c r="G466" t="s">
        <v>449</v>
      </c>
      <c r="H466" s="109">
        <v>45140</v>
      </c>
      <c r="I466" s="109">
        <v>45175</v>
      </c>
      <c r="J466" s="9">
        <v>839.15000000002328</v>
      </c>
      <c r="K466" s="9">
        <v>21.577601144014178</v>
      </c>
      <c r="L466" s="9">
        <v>11.261796004182765</v>
      </c>
      <c r="M466" s="9">
        <v>1.3160000000000001</v>
      </c>
    </row>
    <row r="467" spans="3:13" hidden="1">
      <c r="C467" t="s">
        <v>12</v>
      </c>
      <c r="D467" t="s">
        <v>13</v>
      </c>
      <c r="E467" t="str">
        <f>Table82[[#This Row],[Site ID]]&amp;"-"&amp;Table82[[#This Row],[Site Name]]</f>
        <v>HSB-High Street Botley</v>
      </c>
      <c r="F467" s="93" t="s">
        <v>708</v>
      </c>
      <c r="G467" t="s">
        <v>450</v>
      </c>
      <c r="H467" s="109">
        <v>45175</v>
      </c>
      <c r="I467" s="109">
        <v>45203</v>
      </c>
      <c r="J467" s="9">
        <v>671.6166666666395</v>
      </c>
      <c r="K467" s="9">
        <v>35.072697223119761</v>
      </c>
      <c r="L467" s="9">
        <v>18.305165565302591</v>
      </c>
      <c r="M467" s="9">
        <v>1.712</v>
      </c>
    </row>
    <row r="468" spans="3:13" hidden="1">
      <c r="C468" t="s">
        <v>23</v>
      </c>
      <c r="D468" t="s">
        <v>24</v>
      </c>
      <c r="E468" t="str">
        <f>Table82[[#This Row],[Site ID]]&amp;"-"&amp;Table82[[#This Row],[Site Name]]</f>
        <v>HSB2A-High Street Botley 2 (A)</v>
      </c>
      <c r="F468" s="93" t="s">
        <v>709</v>
      </c>
      <c r="G468" t="s">
        <v>450</v>
      </c>
      <c r="H468" s="109">
        <v>45175</v>
      </c>
      <c r="I468" s="109">
        <v>45203</v>
      </c>
      <c r="J468" s="9">
        <v>671.63333333318587</v>
      </c>
      <c r="K468" s="9">
        <v>30.319102685003429</v>
      </c>
      <c r="L468" s="9">
        <v>15.824166328289891</v>
      </c>
      <c r="M468" s="9">
        <v>1.48</v>
      </c>
    </row>
    <row r="469" spans="3:13" hidden="1">
      <c r="C469" t="s">
        <v>27</v>
      </c>
      <c r="D469" t="s">
        <v>28</v>
      </c>
      <c r="E469" t="str">
        <f>Table82[[#This Row],[Site ID]]&amp;"-"&amp;Table82[[#This Row],[Site Name]]</f>
        <v>KCA-Kings Copse Avenue</v>
      </c>
      <c r="F469" s="93" t="s">
        <v>710</v>
      </c>
      <c r="G469" t="s">
        <v>450</v>
      </c>
      <c r="H469" s="109">
        <v>45175</v>
      </c>
      <c r="I469" s="109">
        <v>45203</v>
      </c>
      <c r="J469" s="9">
        <v>671.6333333333605</v>
      </c>
      <c r="K469" s="9">
        <v>29.233351034789628</v>
      </c>
      <c r="L469" s="9">
        <v>15.257490101664734</v>
      </c>
      <c r="M469" s="9">
        <v>1.427</v>
      </c>
    </row>
    <row r="470" spans="3:13" hidden="1">
      <c r="C470" t="s">
        <v>31</v>
      </c>
      <c r="D470" t="s">
        <v>32</v>
      </c>
      <c r="E470" t="str">
        <f>Table82[[#This Row],[Site ID]]&amp;"-"&amp;Table82[[#This Row],[Site Name]]</f>
        <v>GR-Grange Road</v>
      </c>
      <c r="F470" s="93" t="s">
        <v>711</v>
      </c>
      <c r="G470" t="s">
        <v>450</v>
      </c>
      <c r="H470" s="109">
        <v>45175</v>
      </c>
      <c r="I470" s="109">
        <v>45203</v>
      </c>
      <c r="J470" s="9">
        <v>671.61666666681413</v>
      </c>
      <c r="K470" s="9">
        <v>23.415942129681934</v>
      </c>
      <c r="L470" s="9">
        <v>12.22126415954172</v>
      </c>
      <c r="M470" s="9">
        <v>1.143</v>
      </c>
    </row>
    <row r="471" spans="3:13" hidden="1">
      <c r="C471" t="s">
        <v>39</v>
      </c>
      <c r="D471" t="s">
        <v>40</v>
      </c>
      <c r="E471" t="str">
        <f>Table82[[#This Row],[Site ID]]&amp;"-"&amp;Table82[[#This Row],[Site Name]]</f>
        <v>WSRB-Winchester Street Railway Bridge</v>
      </c>
      <c r="F471" s="93" t="s">
        <v>712</v>
      </c>
      <c r="G471" t="s">
        <v>450</v>
      </c>
      <c r="H471" s="109">
        <v>45175</v>
      </c>
      <c r="I471" s="109">
        <v>45203</v>
      </c>
      <c r="J471" s="9">
        <v>671.58333333337214</v>
      </c>
      <c r="K471" s="9">
        <v>12.907065392727882</v>
      </c>
      <c r="L471" s="9">
        <v>6.7364641924467028</v>
      </c>
      <c r="M471" s="9">
        <v>0.63</v>
      </c>
    </row>
    <row r="472" spans="3:13" hidden="1">
      <c r="C472" t="s">
        <v>43</v>
      </c>
      <c r="D472" t="s">
        <v>44</v>
      </c>
      <c r="E472" t="str">
        <f>Table82[[#This Row],[Site ID]]&amp;"-"&amp;Table82[[#This Row],[Site Name]]</f>
        <v>UNC-Upper Northam Close</v>
      </c>
      <c r="F472" s="93" t="s">
        <v>713</v>
      </c>
      <c r="G472" t="s">
        <v>450</v>
      </c>
      <c r="H472" s="109">
        <v>45175</v>
      </c>
      <c r="I472" s="109">
        <v>45203</v>
      </c>
      <c r="J472" s="9">
        <v>671.48333333339542</v>
      </c>
      <c r="K472" s="9">
        <v>24.158248157062971</v>
      </c>
      <c r="L472" s="9">
        <v>12.608689017256248</v>
      </c>
      <c r="M472" s="9">
        <v>1.179</v>
      </c>
    </row>
    <row r="473" spans="3:13" hidden="1">
      <c r="C473" t="s">
        <v>47</v>
      </c>
      <c r="D473" t="s">
        <v>34</v>
      </c>
      <c r="E473" t="str">
        <f>Table82[[#This Row],[Site ID]]&amp;"-"&amp;Table82[[#This Row],[Site Name]]</f>
        <v>BDG-Bridge Road</v>
      </c>
      <c r="F473" s="93" t="s">
        <v>714</v>
      </c>
      <c r="G473" t="s">
        <v>450</v>
      </c>
      <c r="H473" s="109">
        <v>45175</v>
      </c>
      <c r="I473" s="109">
        <v>45203</v>
      </c>
      <c r="J473" s="9">
        <v>671.51666666666279</v>
      </c>
      <c r="K473" s="9">
        <v>26.185503462311836</v>
      </c>
      <c r="L473" s="9">
        <v>13.666755460496784</v>
      </c>
      <c r="M473" s="9">
        <v>1.278</v>
      </c>
    </row>
    <row r="474" spans="3:13" hidden="1">
      <c r="C474" t="s">
        <v>50</v>
      </c>
      <c r="D474" t="s">
        <v>38</v>
      </c>
      <c r="E474" t="str">
        <f>Table82[[#This Row],[Site ID]]&amp;"-"&amp;Table82[[#This Row],[Site Name]]</f>
        <v>BDG2-Bridge Road 2</v>
      </c>
      <c r="F474" s="93" t="s">
        <v>715</v>
      </c>
      <c r="G474" t="s">
        <v>450</v>
      </c>
      <c r="H474" s="109">
        <v>45175</v>
      </c>
      <c r="I474" s="109">
        <v>45203</v>
      </c>
      <c r="J474" s="9">
        <v>671.51666666666279</v>
      </c>
      <c r="K474" s="9">
        <v>41.183773051053819</v>
      </c>
      <c r="L474" s="9">
        <v>21.494662343973811</v>
      </c>
      <c r="M474" s="9">
        <v>2.0099999999999998</v>
      </c>
    </row>
    <row r="475" spans="3:13" hidden="1">
      <c r="C475" t="s">
        <v>53</v>
      </c>
      <c r="D475" t="s">
        <v>54</v>
      </c>
      <c r="E475" t="str">
        <f>Table82[[#This Row],[Site ID]]&amp;"-"&amp;Table82[[#This Row],[Site Name]]</f>
        <v>OH2-Oakhill 2 (Bridge)</v>
      </c>
      <c r="F475" s="93" t="s">
        <v>716</v>
      </c>
      <c r="G475" t="s">
        <v>450</v>
      </c>
      <c r="H475" s="109">
        <v>45175</v>
      </c>
      <c r="I475" s="109">
        <v>45203</v>
      </c>
      <c r="J475" s="9">
        <v>671.71666666661622</v>
      </c>
      <c r="K475" s="9">
        <v>47.521345805526728</v>
      </c>
      <c r="L475" s="9">
        <v>24.802372549857374</v>
      </c>
      <c r="M475" s="9">
        <v>2.3199999999999998</v>
      </c>
    </row>
    <row r="476" spans="3:13" hidden="1">
      <c r="C476" t="s">
        <v>57</v>
      </c>
      <c r="D476" t="s">
        <v>58</v>
      </c>
      <c r="E476" t="str">
        <f>Table82[[#This Row],[Site ID]]&amp;"-"&amp;Table82[[#This Row],[Site Name]]</f>
        <v>OH-Oakhill (Prov)</v>
      </c>
      <c r="F476" s="93" t="s">
        <v>717</v>
      </c>
      <c r="G476" t="s">
        <v>450</v>
      </c>
      <c r="H476" s="109">
        <v>45175</v>
      </c>
      <c r="I476" s="109">
        <v>45203</v>
      </c>
      <c r="J476" s="9">
        <v>671.58333333337214</v>
      </c>
      <c r="K476" s="9">
        <v>39.212893907430413</v>
      </c>
      <c r="L476" s="9">
        <v>20.466019784671406</v>
      </c>
      <c r="M476" s="9">
        <v>1.9139999999999999</v>
      </c>
    </row>
    <row r="477" spans="3:13" hidden="1">
      <c r="C477" t="s">
        <v>65</v>
      </c>
      <c r="D477" t="s">
        <v>66</v>
      </c>
      <c r="E477" t="str">
        <f>Table82[[#This Row],[Site ID]]&amp;"-"&amp;Table82[[#This Row],[Site Name]]</f>
        <v>PH1-Providence Hill 1</v>
      </c>
      <c r="F477" s="93" t="s">
        <v>718</v>
      </c>
      <c r="G477" t="s">
        <v>450</v>
      </c>
      <c r="H477" s="109">
        <v>45175</v>
      </c>
      <c r="I477" s="109">
        <v>45203</v>
      </c>
      <c r="J477" s="9">
        <v>672.19999999995343</v>
      </c>
      <c r="K477" s="9">
        <v>32.033375483489273</v>
      </c>
      <c r="L477" s="9">
        <v>16.718880732510058</v>
      </c>
      <c r="M477" s="9">
        <v>1.5649999999999999</v>
      </c>
    </row>
    <row r="478" spans="3:13" hidden="1">
      <c r="C478" s="112" t="s">
        <v>69</v>
      </c>
      <c r="D478" t="s">
        <v>70</v>
      </c>
      <c r="E478" t="str">
        <f>Table82[[#This Row],[Site ID]]&amp;"-"&amp;Table82[[#This Row],[Site Name]]</f>
        <v>PH3-Providence Hill 3</v>
      </c>
      <c r="F478" s="93" t="s">
        <v>719</v>
      </c>
      <c r="G478" t="s">
        <v>450</v>
      </c>
      <c r="H478" s="109">
        <v>45175</v>
      </c>
      <c r="I478" s="109">
        <v>45203</v>
      </c>
      <c r="J478" s="9">
        <v>672.20000000012806</v>
      </c>
      <c r="K478" s="9">
        <v>27.161846176727941</v>
      </c>
      <c r="L478" s="9">
        <v>14.176328902258843</v>
      </c>
      <c r="M478" s="9">
        <v>1.327</v>
      </c>
    </row>
    <row r="479" spans="3:13" hidden="1">
      <c r="C479" s="113" t="s">
        <v>73</v>
      </c>
      <c r="D479" t="s">
        <v>74</v>
      </c>
      <c r="E479" t="str">
        <f>Table82[[#This Row],[Site ID]]&amp;"-"&amp;Table82[[#This Row],[Site Name]]</f>
        <v>HL2-Hamble Lane 2 (Tesco)</v>
      </c>
      <c r="F479" s="93" t="s">
        <v>720</v>
      </c>
      <c r="G479" t="s">
        <v>450</v>
      </c>
      <c r="H479" s="109">
        <v>45175</v>
      </c>
      <c r="I479" s="109">
        <v>45203</v>
      </c>
      <c r="J479" s="9">
        <v>672.46666666679084</v>
      </c>
      <c r="K479" s="9">
        <v>41.391578764739066</v>
      </c>
      <c r="L479" s="9">
        <v>21.60312044088678</v>
      </c>
      <c r="M479" s="9">
        <v>2.0230000000000001</v>
      </c>
    </row>
    <row r="480" spans="3:13" hidden="1">
      <c r="C480" s="112" t="s">
        <v>77</v>
      </c>
      <c r="D480" t="s">
        <v>78</v>
      </c>
      <c r="E480" t="str">
        <f>Table82[[#This Row],[Site ID]]&amp;"-"&amp;Table82[[#This Row],[Site Name]]</f>
        <v>HL-Hamble Lane (Woodlands)</v>
      </c>
      <c r="F480" s="93" t="s">
        <v>721</v>
      </c>
      <c r="G480" t="s">
        <v>450</v>
      </c>
      <c r="H480" s="109">
        <v>45175</v>
      </c>
      <c r="I480" s="109">
        <v>45203</v>
      </c>
      <c r="J480" s="9">
        <v>672.48333333333721</v>
      </c>
      <c r="K480" s="9">
        <v>28.398461424074778</v>
      </c>
      <c r="L480" s="9">
        <v>14.821743958285376</v>
      </c>
      <c r="M480" s="9">
        <v>1.3879999999999999</v>
      </c>
    </row>
    <row r="481" spans="3:13" hidden="1">
      <c r="C481" s="113" t="s">
        <v>81</v>
      </c>
      <c r="D481" t="s">
        <v>82</v>
      </c>
      <c r="E481" t="str">
        <f>Table82[[#This Row],[Site ID]]&amp;"-"&amp;Table82[[#This Row],[Site Name]]</f>
        <v>HCF-Hamble Corner Fruit Farm</v>
      </c>
      <c r="F481" s="93" t="s">
        <v>722</v>
      </c>
      <c r="G481" t="s">
        <v>450</v>
      </c>
      <c r="H481" s="109">
        <v>45175</v>
      </c>
      <c r="I481" s="109">
        <v>45203</v>
      </c>
      <c r="J481" s="9">
        <v>672.46666666679084</v>
      </c>
      <c r="K481" s="9">
        <v>32.81863190244264</v>
      </c>
      <c r="L481" s="9">
        <v>17.128722287287392</v>
      </c>
      <c r="M481" s="9">
        <v>1.6040000000000001</v>
      </c>
    </row>
    <row r="482" spans="3:13" hidden="1">
      <c r="C482" s="112" t="s">
        <v>89</v>
      </c>
      <c r="D482" t="s">
        <v>90</v>
      </c>
      <c r="E482" t="str">
        <f>Table82[[#This Row],[Site ID]]&amp;"-"&amp;Table82[[#This Row],[Site Name]]</f>
        <v>HPS-Hamble Primary School</v>
      </c>
      <c r="F482" s="93" t="s">
        <v>723</v>
      </c>
      <c r="G482" t="s">
        <v>450</v>
      </c>
      <c r="H482" s="109">
        <v>45175</v>
      </c>
      <c r="I482" s="109">
        <v>45203</v>
      </c>
      <c r="J482" s="9">
        <v>672.45000000006985</v>
      </c>
      <c r="K482" s="9">
        <v>24.594122983118865</v>
      </c>
      <c r="L482" s="9">
        <v>12.836181097661203</v>
      </c>
      <c r="M482" s="9">
        <v>1.202</v>
      </c>
    </row>
    <row r="483" spans="3:13" hidden="1">
      <c r="C483" s="112" t="s">
        <v>88</v>
      </c>
      <c r="D483" t="s">
        <v>93</v>
      </c>
      <c r="E483" t="str">
        <f>Table82[[#This Row],[Site ID]]&amp;"-"&amp;Table82[[#This Row],[Site Name]]</f>
        <v>HPO-Hound Parish Office</v>
      </c>
      <c r="F483" s="93" t="s">
        <v>724</v>
      </c>
      <c r="G483" t="s">
        <v>450</v>
      </c>
      <c r="H483" s="109">
        <v>45175</v>
      </c>
      <c r="I483" s="109">
        <v>45203</v>
      </c>
      <c r="J483" s="9">
        <v>672.54999999987194</v>
      </c>
      <c r="K483" s="9">
        <v>21.030781354550136</v>
      </c>
      <c r="L483" s="9">
        <v>10.976399454358109</v>
      </c>
      <c r="M483" s="9">
        <v>1.028</v>
      </c>
    </row>
    <row r="484" spans="3:13" hidden="1">
      <c r="C484" s="112" t="s">
        <v>92</v>
      </c>
      <c r="D484" t="s">
        <v>97</v>
      </c>
      <c r="E484" t="str">
        <f>Table82[[#This Row],[Site ID]]&amp;"-"&amp;Table82[[#This Row],[Site Name]]</f>
        <v>SWA-Swaythling road</v>
      </c>
      <c r="F484" s="93" t="s">
        <v>725</v>
      </c>
      <c r="G484" t="s">
        <v>450</v>
      </c>
      <c r="H484" s="109">
        <v>45175</v>
      </c>
      <c r="I484" s="109">
        <v>45203</v>
      </c>
      <c r="J484" s="9">
        <v>672.70000000001164</v>
      </c>
      <c r="K484" s="9">
        <v>31.825485357513944</v>
      </c>
      <c r="L484" s="9">
        <v>16.610378579078258</v>
      </c>
      <c r="M484" s="9">
        <v>1.556</v>
      </c>
    </row>
    <row r="485" spans="3:13" hidden="1">
      <c r="C485" s="112" t="s">
        <v>96</v>
      </c>
      <c r="D485" t="s">
        <v>26</v>
      </c>
      <c r="E485" t="str">
        <f>Table82[[#This Row],[Site ID]]&amp;"-"&amp;Table82[[#This Row],[Site Name]]</f>
        <v>AL-Allington Lane</v>
      </c>
      <c r="F485" s="93" t="s">
        <v>726</v>
      </c>
      <c r="G485" t="s">
        <v>450</v>
      </c>
      <c r="H485" s="109">
        <v>45175</v>
      </c>
      <c r="I485" s="109">
        <v>45203</v>
      </c>
      <c r="J485" s="9">
        <v>672.73333333327901</v>
      </c>
      <c r="K485" s="9">
        <v>28.817408086415963</v>
      </c>
      <c r="L485" s="9">
        <v>15.040400880175346</v>
      </c>
      <c r="M485" s="9">
        <v>1.409</v>
      </c>
    </row>
    <row r="486" spans="3:13" hidden="1">
      <c r="C486" s="112" t="s">
        <v>99</v>
      </c>
      <c r="D486" t="s">
        <v>102</v>
      </c>
      <c r="E486" t="str">
        <f>Table82[[#This Row],[Site ID]]&amp;"-"&amp;Table82[[#This Row],[Site Name]]</f>
        <v>JW-Jukes Walk</v>
      </c>
      <c r="F486" s="93" t="s">
        <v>727</v>
      </c>
      <c r="G486" t="s">
        <v>450</v>
      </c>
      <c r="H486" s="109">
        <v>45175</v>
      </c>
      <c r="I486" s="109">
        <v>45203</v>
      </c>
      <c r="J486" s="9">
        <v>672.94999999995343</v>
      </c>
      <c r="K486" s="9">
        <v>21.079618099414489</v>
      </c>
      <c r="L486" s="9">
        <v>11.001888360863513</v>
      </c>
      <c r="M486" s="9">
        <v>1.0309999999999999</v>
      </c>
    </row>
    <row r="487" spans="3:13" hidden="1">
      <c r="C487" s="112" t="s">
        <v>101</v>
      </c>
      <c r="D487" t="s">
        <v>46</v>
      </c>
      <c r="E487" t="str">
        <f>Table82[[#This Row],[Site ID]]&amp;"-"&amp;Table82[[#This Row],[Site Name]]</f>
        <v>BOT-Botley Road</v>
      </c>
      <c r="F487" s="93" t="s">
        <v>728</v>
      </c>
      <c r="G487" t="s">
        <v>450</v>
      </c>
      <c r="H487" s="109">
        <v>45175</v>
      </c>
      <c r="I487" s="109">
        <v>45203</v>
      </c>
      <c r="J487" s="9">
        <v>672.99999999994179</v>
      </c>
      <c r="K487" s="9">
        <v>30.441531946510807</v>
      </c>
      <c r="L487" s="9">
        <v>15.888064690245724</v>
      </c>
      <c r="M487" s="9">
        <v>1.4890000000000001</v>
      </c>
    </row>
    <row r="488" spans="3:13" hidden="1">
      <c r="C488" t="s">
        <v>106</v>
      </c>
      <c r="D488" t="s">
        <v>84</v>
      </c>
      <c r="E488" t="str">
        <f>Table82[[#This Row],[Site ID]]&amp;"-"&amp;Table82[[#This Row],[Site Name]]</f>
        <v>FORSL-Fair Oak Road/Sandy Lane</v>
      </c>
      <c r="F488" s="93" t="s">
        <v>729</v>
      </c>
      <c r="G488" t="s">
        <v>450</v>
      </c>
      <c r="H488" s="109">
        <v>45175</v>
      </c>
      <c r="I488" s="109">
        <v>45203</v>
      </c>
      <c r="J488" s="9">
        <v>672.94999999995343</v>
      </c>
      <c r="K488" s="9">
        <v>32.631494167473839</v>
      </c>
      <c r="L488" s="9">
        <v>17.03105123563353</v>
      </c>
      <c r="M488" s="9">
        <v>1.5960000000000001</v>
      </c>
    </row>
    <row r="489" spans="3:13" hidden="1">
      <c r="C489" t="s">
        <v>109</v>
      </c>
      <c r="D489" t="s">
        <v>80</v>
      </c>
      <c r="E489" t="str">
        <f>Table82[[#This Row],[Site ID]]&amp;"-"&amp;Table82[[#This Row],[Site Name]]</f>
        <v>FOR-Fair Oak Road</v>
      </c>
      <c r="F489" s="93" t="s">
        <v>730</v>
      </c>
      <c r="G489" t="s">
        <v>450</v>
      </c>
      <c r="H489" s="109">
        <v>45175</v>
      </c>
      <c r="I489" s="109">
        <v>45203</v>
      </c>
      <c r="J489" s="9">
        <v>672.84999999997672</v>
      </c>
      <c r="K489" s="9">
        <v>20.919160288326498</v>
      </c>
      <c r="L489" s="9">
        <v>10.91814211290527</v>
      </c>
      <c r="M489" s="9">
        <v>1.0229999999999999</v>
      </c>
    </row>
    <row r="490" spans="3:13" hidden="1">
      <c r="C490" s="112" t="s">
        <v>111</v>
      </c>
      <c r="D490" t="s">
        <v>49</v>
      </c>
      <c r="E490" t="str">
        <f>Table82[[#This Row],[Site ID]]&amp;"-"&amp;Table82[[#This Row],[Site Name]]</f>
        <v>BR-Bishopstoke Road</v>
      </c>
      <c r="F490" s="93" t="s">
        <v>731</v>
      </c>
      <c r="G490" t="s">
        <v>450</v>
      </c>
      <c r="H490" s="109">
        <v>45175</v>
      </c>
      <c r="I490" s="109">
        <v>45203</v>
      </c>
      <c r="J490" s="9">
        <v>673.01666666666279</v>
      </c>
      <c r="K490" s="9">
        <v>36.962341695351988</v>
      </c>
      <c r="L490" s="9">
        <v>19.291410070643</v>
      </c>
      <c r="M490" s="9">
        <v>1.8080000000000001</v>
      </c>
    </row>
    <row r="491" spans="3:13" hidden="1">
      <c r="C491" s="112" t="s">
        <v>113</v>
      </c>
      <c r="D491" t="s">
        <v>52</v>
      </c>
      <c r="E491" t="str">
        <f>Table82[[#This Row],[Site ID]]&amp;"-"&amp;Table82[[#This Row],[Site Name]]</f>
        <v>BR2-Bishopstoke Road 2</v>
      </c>
      <c r="F491" s="93" t="s">
        <v>732</v>
      </c>
      <c r="G491" t="s">
        <v>450</v>
      </c>
      <c r="H491" s="109">
        <v>45175</v>
      </c>
      <c r="I491" s="109">
        <v>45203</v>
      </c>
      <c r="J491" s="9">
        <v>672.98333333339542</v>
      </c>
      <c r="K491" s="9">
        <v>29.522270487131678</v>
      </c>
      <c r="L491" s="9">
        <v>15.40828313524618</v>
      </c>
      <c r="M491" s="9">
        <v>1.444</v>
      </c>
    </row>
    <row r="492" spans="3:13" hidden="1">
      <c r="C492" s="112" t="s">
        <v>115</v>
      </c>
      <c r="D492" t="s">
        <v>118</v>
      </c>
      <c r="E492" t="str">
        <f>Table82[[#This Row],[Site ID]]&amp;"-"&amp;Table82[[#This Row],[Site Name]]</f>
        <v>TWY-Twyford Road</v>
      </c>
      <c r="F492" s="93" t="s">
        <v>733</v>
      </c>
      <c r="G492" t="s">
        <v>450</v>
      </c>
      <c r="H492" s="109">
        <v>45175</v>
      </c>
      <c r="I492" s="109">
        <v>45203</v>
      </c>
      <c r="J492" s="9">
        <v>673.61666666669771</v>
      </c>
      <c r="K492" s="9">
        <v>27.165999455673344</v>
      </c>
      <c r="L492" s="9">
        <v>14.17849658438066</v>
      </c>
      <c r="M492" s="9">
        <v>1.33</v>
      </c>
    </row>
    <row r="493" spans="3:13" hidden="1">
      <c r="C493" s="112" t="s">
        <v>117</v>
      </c>
      <c r="D493" t="s">
        <v>122</v>
      </c>
      <c r="E493" t="str">
        <f>Table82[[#This Row],[Site ID]]&amp;"-"&amp;Table82[[#This Row],[Site Name]]</f>
        <v>MS-Mill Street</v>
      </c>
      <c r="F493" s="93" t="s">
        <v>734</v>
      </c>
      <c r="G493" t="s">
        <v>450</v>
      </c>
      <c r="H493" s="109">
        <v>45175</v>
      </c>
      <c r="I493" s="109">
        <v>45203</v>
      </c>
      <c r="J493" s="9">
        <v>673.64999999996508</v>
      </c>
      <c r="K493" s="9">
        <v>28.982440436429915</v>
      </c>
      <c r="L493" s="9">
        <v>15.126534674545885</v>
      </c>
      <c r="M493" s="9">
        <v>1.419</v>
      </c>
    </row>
    <row r="494" spans="3:13" hidden="1">
      <c r="C494" s="112" t="s">
        <v>121</v>
      </c>
      <c r="D494" t="s">
        <v>72</v>
      </c>
      <c r="E494" t="str">
        <f>Table82[[#This Row],[Site ID]]&amp;"-"&amp;Table82[[#This Row],[Site Name]]</f>
        <v>CR4-Campbell Road 4</v>
      </c>
      <c r="F494" s="93" t="s">
        <v>735</v>
      </c>
      <c r="G494" t="s">
        <v>450</v>
      </c>
      <c r="H494" s="109">
        <v>45175</v>
      </c>
      <c r="I494" s="109">
        <v>45203</v>
      </c>
      <c r="J494" s="9">
        <v>673.66666666668607</v>
      </c>
      <c r="K494" s="9">
        <v>21.506522018801952</v>
      </c>
      <c r="L494" s="9">
        <v>11.22469833966699</v>
      </c>
      <c r="M494" s="9">
        <v>1.0529999999999999</v>
      </c>
    </row>
    <row r="495" spans="3:13" hidden="1">
      <c r="C495" s="112" t="s">
        <v>129</v>
      </c>
      <c r="D495" t="s">
        <v>68</v>
      </c>
      <c r="E495" t="str">
        <f>Table82[[#This Row],[Site ID]]&amp;"-"&amp;Table82[[#This Row],[Site Name]]</f>
        <v>CR3-Campbell Road 3</v>
      </c>
      <c r="F495" s="93" t="s">
        <v>736</v>
      </c>
      <c r="G495" t="s">
        <v>450</v>
      </c>
      <c r="H495" s="109">
        <v>45175</v>
      </c>
      <c r="I495" s="109">
        <v>45203</v>
      </c>
      <c r="J495" s="9">
        <v>673.66666666668607</v>
      </c>
      <c r="K495" s="9">
        <v>14.868706580900115</v>
      </c>
      <c r="L495" s="9">
        <v>7.7602852718685362</v>
      </c>
      <c r="M495" s="9">
        <v>0.72799999999999998</v>
      </c>
    </row>
    <row r="496" spans="3:13" hidden="1">
      <c r="C496" s="112" t="s">
        <v>125</v>
      </c>
      <c r="D496" t="s">
        <v>64</v>
      </c>
      <c r="E496" t="str">
        <f>Table82[[#This Row],[Site ID]]&amp;"-"&amp;Table82[[#This Row],[Site Name]]</f>
        <v>CR-Campbell Road</v>
      </c>
      <c r="F496" s="93" t="s">
        <v>737</v>
      </c>
      <c r="G496" t="s">
        <v>450</v>
      </c>
      <c r="H496" s="109">
        <v>45175</v>
      </c>
      <c r="I496" s="109">
        <v>45203</v>
      </c>
      <c r="J496" s="9">
        <v>673.69999999995343</v>
      </c>
      <c r="K496" s="9">
        <v>33.371242392758724</v>
      </c>
      <c r="L496" s="9">
        <v>17.417141123569273</v>
      </c>
      <c r="M496" s="9">
        <v>1.6339999999999999</v>
      </c>
    </row>
    <row r="497" spans="3:14" hidden="1">
      <c r="C497" s="112" t="s">
        <v>128</v>
      </c>
      <c r="D497" t="s">
        <v>135</v>
      </c>
      <c r="E497" t="str">
        <f>Table82[[#This Row],[Site ID]]&amp;"-"&amp;Table82[[#This Row],[Site Name]]</f>
        <v>SRAN(A)-Southampton Road Analyser (A)</v>
      </c>
      <c r="F497" s="93" t="s">
        <v>738</v>
      </c>
      <c r="G497" t="s">
        <v>450</v>
      </c>
      <c r="H497" s="109">
        <v>45175</v>
      </c>
      <c r="I497" s="109">
        <v>45203</v>
      </c>
      <c r="J497" s="9">
        <v>673.76666666666279</v>
      </c>
      <c r="K497" s="9">
        <v>36.757829119873563</v>
      </c>
      <c r="L497" s="9">
        <v>19.184670730622944</v>
      </c>
      <c r="M497" s="9">
        <v>1.8</v>
      </c>
    </row>
    <row r="498" spans="3:14" hidden="1">
      <c r="C498" s="112" t="s">
        <v>131</v>
      </c>
      <c r="D498" t="s">
        <v>138</v>
      </c>
      <c r="E498" t="str">
        <f>Table82[[#This Row],[Site ID]]&amp;"-"&amp;Table82[[#This Row],[Site Name]]</f>
        <v>SRAN(B)-Southampton Road Analyser (B)</v>
      </c>
      <c r="F498" s="93" t="s">
        <v>739</v>
      </c>
      <c r="G498" t="s">
        <v>450</v>
      </c>
      <c r="H498" s="109">
        <v>45175</v>
      </c>
      <c r="I498" s="109">
        <v>45203</v>
      </c>
      <c r="J498" s="9">
        <v>673.76666666666279</v>
      </c>
      <c r="K498" s="9">
        <v>36.859934200762098</v>
      </c>
      <c r="L498" s="9">
        <v>19.237961482652452</v>
      </c>
      <c r="M498" s="9">
        <v>1.8049999999999999</v>
      </c>
    </row>
    <row r="499" spans="3:14" hidden="1">
      <c r="C499" s="112" t="s">
        <v>134</v>
      </c>
      <c r="D499" t="s">
        <v>141</v>
      </c>
      <c r="E499" t="str">
        <f>Table82[[#This Row],[Site ID]]&amp;"-"&amp;Table82[[#This Row],[Site Name]]</f>
        <v>SRAN(C)-Southampton Road Analyser (C)</v>
      </c>
      <c r="F499" s="93" t="s">
        <v>740</v>
      </c>
      <c r="G499" t="s">
        <v>450</v>
      </c>
      <c r="H499" s="109">
        <v>45175</v>
      </c>
      <c r="I499" s="109">
        <v>45203</v>
      </c>
      <c r="J499" s="9">
        <v>673.76666666666279</v>
      </c>
      <c r="K499" s="9">
        <v>38.003511106713717</v>
      </c>
      <c r="L499" s="9">
        <v>19.834817905382941</v>
      </c>
      <c r="M499" s="9">
        <v>1.861</v>
      </c>
    </row>
    <row r="500" spans="3:14" hidden="1">
      <c r="C500" s="112" t="s">
        <v>137</v>
      </c>
      <c r="D500" t="s">
        <v>56</v>
      </c>
      <c r="E500" t="str">
        <f>Table82[[#This Row],[Site ID]]&amp;"-"&amp;Table82[[#This Row],[Site Name]]</f>
        <v>CA-Chestnut Avenue</v>
      </c>
      <c r="F500" s="93" t="s">
        <v>741</v>
      </c>
      <c r="G500" t="s">
        <v>450</v>
      </c>
      <c r="H500" s="109">
        <v>45175</v>
      </c>
      <c r="I500" s="109">
        <v>45203</v>
      </c>
      <c r="J500" s="9">
        <v>673.59999999997672</v>
      </c>
      <c r="K500" s="9">
        <v>26.676445961996173</v>
      </c>
      <c r="L500" s="9">
        <v>13.922988497910321</v>
      </c>
      <c r="M500" s="9">
        <v>1.306</v>
      </c>
    </row>
    <row r="501" spans="3:14" hidden="1">
      <c r="C501" s="112" t="s">
        <v>148</v>
      </c>
      <c r="D501" t="s">
        <v>149</v>
      </c>
      <c r="E501" t="str">
        <f>Table82[[#This Row],[Site ID]]&amp;"-"&amp;Table82[[#This Row],[Site Name]]</f>
        <v>SR1-Southampton Road 1</v>
      </c>
      <c r="F501" s="93" t="s">
        <v>742</v>
      </c>
      <c r="G501" t="s">
        <v>450</v>
      </c>
      <c r="H501" s="109">
        <v>45175</v>
      </c>
      <c r="I501" s="109">
        <v>45203</v>
      </c>
      <c r="J501" s="9">
        <v>673.58333333343035</v>
      </c>
      <c r="K501" s="9">
        <v>42.895806012612901</v>
      </c>
      <c r="L501" s="9">
        <v>22.388207731008823</v>
      </c>
      <c r="M501" s="9">
        <v>2.1</v>
      </c>
    </row>
    <row r="502" spans="3:14" hidden="1">
      <c r="C502" s="112" t="s">
        <v>140</v>
      </c>
      <c r="D502" t="s">
        <v>152</v>
      </c>
      <c r="E502" t="str">
        <f>Table82[[#This Row],[Site ID]]&amp;"-"&amp;Table82[[#This Row],[Site Name]]</f>
        <v>SR2-Southampton Road 2</v>
      </c>
      <c r="F502" s="93" t="s">
        <v>743</v>
      </c>
      <c r="G502" t="s">
        <v>450</v>
      </c>
      <c r="H502" s="109">
        <v>45175</v>
      </c>
      <c r="I502" s="109">
        <v>45203</v>
      </c>
      <c r="J502" s="9">
        <v>673.83333333319752</v>
      </c>
      <c r="K502" s="9">
        <v>41.28720949790592</v>
      </c>
      <c r="L502" s="9">
        <v>21.548647963416453</v>
      </c>
      <c r="M502" s="9">
        <v>2.0219999999999998</v>
      </c>
    </row>
    <row r="503" spans="3:14" hidden="1">
      <c r="C503" s="112" t="s">
        <v>144</v>
      </c>
      <c r="D503" t="s">
        <v>156</v>
      </c>
      <c r="E503" t="str">
        <f>Table82[[#This Row],[Site ID]]&amp;"-"&amp;Table82[[#This Row],[Site Name]]</f>
        <v>TP(A)-The Point (A)</v>
      </c>
      <c r="F503" s="93" t="s">
        <v>744</v>
      </c>
      <c r="G503" t="s">
        <v>450</v>
      </c>
      <c r="H503" s="109">
        <v>45175</v>
      </c>
      <c r="I503" s="109">
        <v>45203</v>
      </c>
      <c r="J503" s="9">
        <v>673.70000000012806</v>
      </c>
      <c r="K503" s="9">
        <v>24.42595220424057</v>
      </c>
      <c r="L503" s="9">
        <v>12.748409292401133</v>
      </c>
      <c r="M503" s="9">
        <v>1.196</v>
      </c>
    </row>
    <row r="504" spans="3:14" hidden="1">
      <c r="C504" s="112" t="s">
        <v>147</v>
      </c>
      <c r="D504" t="s">
        <v>159</v>
      </c>
      <c r="E504" t="str">
        <f>Table82[[#This Row],[Site ID]]&amp;"-"&amp;Table82[[#This Row],[Site Name]]</f>
        <v>TP(B)-The Point (B)</v>
      </c>
      <c r="F504" s="93" t="s">
        <v>745</v>
      </c>
      <c r="G504" t="s">
        <v>450</v>
      </c>
      <c r="H504" s="109">
        <v>45175</v>
      </c>
      <c r="I504" s="109">
        <v>45203</v>
      </c>
      <c r="J504" s="9">
        <v>673.69999999995343</v>
      </c>
      <c r="K504" s="9">
        <v>25.079489386969225</v>
      </c>
      <c r="L504" s="9">
        <v>13.089503855411914</v>
      </c>
      <c r="M504" s="9">
        <v>1.228</v>
      </c>
    </row>
    <row r="505" spans="3:14" hidden="1">
      <c r="C505" s="112" t="s">
        <v>151</v>
      </c>
      <c r="D505" t="s">
        <v>162</v>
      </c>
      <c r="E505" t="str">
        <f>Table82[[#This Row],[Site ID]]&amp;"-"&amp;Table82[[#This Row],[Site Name]]</f>
        <v>TP(C)-The Point (C)</v>
      </c>
      <c r="F505" s="93" t="s">
        <v>746</v>
      </c>
      <c r="G505" t="s">
        <v>450</v>
      </c>
      <c r="H505" s="109">
        <v>45175</v>
      </c>
      <c r="I505" s="109">
        <v>45203</v>
      </c>
      <c r="J505" s="9">
        <v>673.69999999995343</v>
      </c>
      <c r="K505" s="9">
        <v>23.874530206324941</v>
      </c>
      <c r="L505" s="9">
        <v>12.460610754866879</v>
      </c>
      <c r="M505" s="9">
        <v>1.169</v>
      </c>
    </row>
    <row r="506" spans="3:14" hidden="1">
      <c r="C506" s="112" t="s">
        <v>155</v>
      </c>
      <c r="D506" t="s">
        <v>124</v>
      </c>
      <c r="E506" t="str">
        <f>Table82[[#This Row],[Site ID]]&amp;"-"&amp;Table82[[#This Row],[Site Name]]</f>
        <v>LRPR-leigh road/pluto Road</v>
      </c>
      <c r="F506" s="93" t="s">
        <v>747</v>
      </c>
      <c r="G506" t="s">
        <v>450</v>
      </c>
      <c r="H506" s="109">
        <v>45175</v>
      </c>
      <c r="I506" s="109">
        <v>45203</v>
      </c>
      <c r="J506" s="9">
        <v>673.64999999996508</v>
      </c>
      <c r="K506" s="9">
        <v>29.411356045425705</v>
      </c>
      <c r="L506" s="9">
        <v>15.350394595733666</v>
      </c>
      <c r="M506" s="9">
        <v>1.44</v>
      </c>
    </row>
    <row r="507" spans="3:14" hidden="1">
      <c r="C507" s="112" t="s">
        <v>158</v>
      </c>
      <c r="D507" t="s">
        <v>143</v>
      </c>
      <c r="E507" t="str">
        <f>Table82[[#This Row],[Site ID]]&amp;"-"&amp;Table82[[#This Row],[Site Name]]</f>
        <v>OX-Oxburgh Close</v>
      </c>
      <c r="F507" s="93" t="s">
        <v>748</v>
      </c>
      <c r="G507" t="s">
        <v>450</v>
      </c>
      <c r="H507" s="109">
        <v>45175</v>
      </c>
      <c r="I507" s="109">
        <v>45203</v>
      </c>
      <c r="J507" s="9">
        <v>673.68333333340706</v>
      </c>
      <c r="K507" s="9">
        <v>15.562739170231591</v>
      </c>
      <c r="L507" s="9">
        <v>8.1225152245467598</v>
      </c>
      <c r="M507" s="9">
        <v>0.76200000000000001</v>
      </c>
      <c r="N507" t="s">
        <v>1347</v>
      </c>
    </row>
    <row r="508" spans="3:14" hidden="1">
      <c r="C508" s="112" t="s">
        <v>161</v>
      </c>
      <c r="D508" t="s">
        <v>95</v>
      </c>
      <c r="E508" t="str">
        <f>Table82[[#This Row],[Site ID]]&amp;"-"&amp;Table82[[#This Row],[Site Name]]</f>
        <v>HG-Hadleigh Gardens</v>
      </c>
      <c r="F508" s="93" t="s">
        <v>749</v>
      </c>
      <c r="G508" t="s">
        <v>450</v>
      </c>
      <c r="H508" s="109">
        <v>45175</v>
      </c>
      <c r="I508" s="109">
        <v>45203</v>
      </c>
      <c r="J508" s="9">
        <v>673.69999999995343</v>
      </c>
      <c r="K508" s="9">
        <v>18.094810746624375</v>
      </c>
      <c r="L508" s="9">
        <v>9.444055713269508</v>
      </c>
      <c r="M508" s="9">
        <v>0.88600000000000001</v>
      </c>
    </row>
    <row r="509" spans="3:14" hidden="1">
      <c r="C509" s="112" t="s">
        <v>164</v>
      </c>
      <c r="D509" t="s">
        <v>175</v>
      </c>
      <c r="E509" t="str">
        <f>Table82[[#This Row],[Site ID]]&amp;"-"&amp;Table82[[#This Row],[Site Name]]</f>
        <v>WA-Woodside Avenue</v>
      </c>
      <c r="F509" s="93" t="s">
        <v>750</v>
      </c>
      <c r="G509" t="s">
        <v>450</v>
      </c>
      <c r="H509" s="109">
        <v>45175</v>
      </c>
      <c r="I509" s="109">
        <v>45203</v>
      </c>
      <c r="J509" s="9">
        <v>673.76666666666279</v>
      </c>
      <c r="K509" s="9">
        <v>33.796781774105966</v>
      </c>
      <c r="L509" s="9">
        <v>17.639238921767205</v>
      </c>
      <c r="M509" s="9">
        <v>1.655</v>
      </c>
    </row>
    <row r="510" spans="3:14" hidden="1">
      <c r="C510" s="112" t="s">
        <v>168</v>
      </c>
      <c r="D510" t="s">
        <v>42</v>
      </c>
      <c r="E510" t="str">
        <f>Table82[[#This Row],[Site ID]]&amp;"-"&amp;Table82[[#This Row],[Site Name]]</f>
        <v>BEL-Belmont Road</v>
      </c>
      <c r="F510" s="93" t="s">
        <v>751</v>
      </c>
      <c r="G510" t="s">
        <v>450</v>
      </c>
      <c r="H510" s="109">
        <v>45175</v>
      </c>
      <c r="I510" s="109">
        <v>45203</v>
      </c>
      <c r="J510" s="9">
        <v>673.83333333319752</v>
      </c>
      <c r="K510" s="9">
        <v>24.339442987885192</v>
      </c>
      <c r="L510" s="9">
        <v>12.70325834440772</v>
      </c>
      <c r="M510" s="9">
        <v>1.1919999999999999</v>
      </c>
    </row>
    <row r="511" spans="3:14" hidden="1">
      <c r="C511" s="112" t="s">
        <v>171</v>
      </c>
      <c r="D511" t="s">
        <v>120</v>
      </c>
      <c r="E511" t="str">
        <f>Table82[[#This Row],[Site ID]]&amp;"-"&amp;Table82[[#This Row],[Site Name]]</f>
        <v>LR13-Leigh Road/J13</v>
      </c>
      <c r="F511" s="93" t="s">
        <v>752</v>
      </c>
      <c r="G511" t="s">
        <v>450</v>
      </c>
      <c r="H511" s="109">
        <v>45175</v>
      </c>
      <c r="I511" s="109">
        <v>45203</v>
      </c>
      <c r="J511" s="9">
        <v>673.91666666662786</v>
      </c>
      <c r="K511" s="9">
        <v>45.916643007298305</v>
      </c>
      <c r="L511" s="9">
        <v>23.964844993370722</v>
      </c>
      <c r="M511" s="9">
        <v>2.2490000000000001</v>
      </c>
    </row>
    <row r="512" spans="3:14" hidden="1">
      <c r="C512" s="112" t="s">
        <v>174</v>
      </c>
      <c r="D512" t="s">
        <v>167</v>
      </c>
      <c r="E512" t="str">
        <f>Table82[[#This Row],[Site ID]]&amp;"-"&amp;Table82[[#This Row],[Site Name]]</f>
        <v>SC(A)-Steele Close (A)</v>
      </c>
      <c r="F512" s="93" t="s">
        <v>753</v>
      </c>
      <c r="G512" t="s">
        <v>450</v>
      </c>
      <c r="H512" s="109">
        <v>45175</v>
      </c>
      <c r="I512" s="109">
        <v>45203</v>
      </c>
      <c r="J512" s="9">
        <v>673.96666666661622</v>
      </c>
      <c r="K512" s="9">
        <v>25.008321380881245</v>
      </c>
      <c r="L512" s="9">
        <v>13.052359802130086</v>
      </c>
      <c r="M512" s="9">
        <v>1.2250000000000001</v>
      </c>
    </row>
    <row r="513" spans="1:13" hidden="1">
      <c r="C513" s="112" t="s">
        <v>177</v>
      </c>
      <c r="D513" t="s">
        <v>170</v>
      </c>
      <c r="E513" t="str">
        <f>Table82[[#This Row],[Site ID]]&amp;"-"&amp;Table82[[#This Row],[Site Name]]</f>
        <v>SC(B)-Steele Close (B)</v>
      </c>
      <c r="F513" s="93" t="s">
        <v>754</v>
      </c>
      <c r="G513" t="s">
        <v>450</v>
      </c>
      <c r="H513" s="109">
        <v>45175</v>
      </c>
      <c r="I513" s="109">
        <v>45203</v>
      </c>
      <c r="J513" s="9">
        <v>673.96666666679084</v>
      </c>
      <c r="K513" s="9">
        <v>24.518362431371912</v>
      </c>
      <c r="L513" s="9">
        <v>12.796640099880957</v>
      </c>
      <c r="M513" s="9">
        <v>1.2010000000000001</v>
      </c>
    </row>
    <row r="514" spans="1:13" hidden="1">
      <c r="C514" s="112" t="s">
        <v>179</v>
      </c>
      <c r="D514" t="s">
        <v>173</v>
      </c>
      <c r="E514" t="str">
        <f>Table82[[#This Row],[Site ID]]&amp;"-"&amp;Table82[[#This Row],[Site Name]]</f>
        <v>SC(C)-Steele Close (C)</v>
      </c>
      <c r="F514" s="93" t="s">
        <v>755</v>
      </c>
      <c r="G514" t="s">
        <v>450</v>
      </c>
      <c r="H514" s="109">
        <v>45175</v>
      </c>
      <c r="I514" s="109">
        <v>45203</v>
      </c>
      <c r="J514" s="9">
        <v>673.96666666661622</v>
      </c>
      <c r="K514" s="9">
        <v>24.17130817548032</v>
      </c>
      <c r="L514" s="9">
        <v>12.615505310793488</v>
      </c>
      <c r="M514" s="9">
        <v>1.1839999999999999</v>
      </c>
    </row>
    <row r="515" spans="1:13" hidden="1">
      <c r="C515" s="112" t="s">
        <v>182</v>
      </c>
      <c r="D515" t="s">
        <v>127</v>
      </c>
      <c r="E515" t="str">
        <f>Table82[[#This Row],[Site ID]]&amp;"-"&amp;Table82[[#This Row],[Site Name]]</f>
        <v>MC-Medina Close</v>
      </c>
      <c r="F515" s="93" t="s">
        <v>756</v>
      </c>
      <c r="G515" t="s">
        <v>450</v>
      </c>
      <c r="H515" s="109">
        <v>45175</v>
      </c>
      <c r="I515" s="109">
        <v>45203</v>
      </c>
      <c r="J515" s="9">
        <v>673.93333333334886</v>
      </c>
      <c r="K515" s="9">
        <v>25.172886042140089</v>
      </c>
      <c r="L515" s="9">
        <v>13.138249500073115</v>
      </c>
      <c r="M515" s="9">
        <v>1.2330000000000001</v>
      </c>
    </row>
    <row r="516" spans="1:13" hidden="1">
      <c r="C516" s="112" t="s">
        <v>184</v>
      </c>
      <c r="D516" t="s">
        <v>154</v>
      </c>
      <c r="E516" t="str">
        <f>Table82[[#This Row],[Site ID]]&amp;"-"&amp;Table82[[#This Row],[Site Name]]</f>
        <v>PC(A)-Porteous Crescent (A)</v>
      </c>
      <c r="F516" s="93" t="s">
        <v>757</v>
      </c>
      <c r="G516" t="s">
        <v>450</v>
      </c>
      <c r="H516" s="109">
        <v>45175</v>
      </c>
      <c r="I516" s="109">
        <v>45203</v>
      </c>
      <c r="J516" s="9">
        <v>673.91666666662786</v>
      </c>
      <c r="K516" s="9">
        <v>25.704336836900204</v>
      </c>
      <c r="L516" s="9">
        <v>13.415624653914511</v>
      </c>
      <c r="M516" s="9">
        <v>1.2589999999999999</v>
      </c>
    </row>
    <row r="517" spans="1:13" hidden="1">
      <c r="C517" s="112" t="s">
        <v>186</v>
      </c>
      <c r="D517" t="s">
        <v>133</v>
      </c>
      <c r="E517" t="str">
        <f>Table82[[#This Row],[Site ID]]&amp;"-"&amp;Table82[[#This Row],[Site Name]]</f>
        <v>NH-Nuffield Hospital</v>
      </c>
      <c r="F517" s="93" t="s">
        <v>758</v>
      </c>
      <c r="G517" t="s">
        <v>450</v>
      </c>
      <c r="H517" s="109">
        <v>45175</v>
      </c>
      <c r="I517" s="109">
        <v>45203</v>
      </c>
      <c r="J517" s="9">
        <v>673.96666666661622</v>
      </c>
      <c r="K517" s="9">
        <v>22.538111677137056</v>
      </c>
      <c r="L517" s="9">
        <v>11.763106303307442</v>
      </c>
      <c r="M517" s="9">
        <v>1.1040000000000001</v>
      </c>
    </row>
    <row r="518" spans="1:13" hidden="1">
      <c r="C518" s="112" t="s">
        <v>189</v>
      </c>
      <c r="D518" t="s">
        <v>30</v>
      </c>
      <c r="E518" t="str">
        <f>Table82[[#This Row],[Site ID]]&amp;"-"&amp;Table82[[#This Row],[Site Name]]</f>
        <v>AR-Ashdown Road</v>
      </c>
      <c r="F518" s="93" t="s">
        <v>759</v>
      </c>
      <c r="G518" t="s">
        <v>450</v>
      </c>
      <c r="H518" s="109">
        <v>45175</v>
      </c>
      <c r="I518" s="109">
        <v>45203</v>
      </c>
      <c r="J518" s="9">
        <v>673.98333333333721</v>
      </c>
      <c r="K518" s="9">
        <v>8.9211152600212156</v>
      </c>
      <c r="L518" s="9">
        <v>4.6561144363367513</v>
      </c>
      <c r="M518" s="9">
        <v>0.437</v>
      </c>
    </row>
    <row r="519" spans="1:13" hidden="1">
      <c r="C519" s="112" t="s">
        <v>191</v>
      </c>
      <c r="D519" t="s">
        <v>60</v>
      </c>
      <c r="E519" t="str">
        <f>Table82[[#This Row],[Site ID]]&amp;"-"&amp;Table82[[#This Row],[Site Name]]</f>
        <v>CC-Chestnut Close</v>
      </c>
      <c r="F519" s="93" t="s">
        <v>760</v>
      </c>
      <c r="G519" t="s">
        <v>450</v>
      </c>
      <c r="H519" s="109">
        <v>45175</v>
      </c>
      <c r="I519" s="109">
        <v>45203</v>
      </c>
      <c r="J519" s="9">
        <v>674.00000000005821</v>
      </c>
      <c r="K519" s="9">
        <v>32.29486350148089</v>
      </c>
      <c r="L519" s="9">
        <v>16.855356733549527</v>
      </c>
      <c r="M519" s="9">
        <v>1.5820000000000001</v>
      </c>
    </row>
    <row r="520" spans="1:13" hidden="1">
      <c r="C520" s="112" t="s">
        <v>193</v>
      </c>
      <c r="D520" t="s">
        <v>188</v>
      </c>
      <c r="E520" t="str">
        <f>Table82[[#This Row],[Site ID]]&amp;"-"&amp;Table82[[#This Row],[Site Name]]</f>
        <v>SSQ-Sparrow Square</v>
      </c>
      <c r="F520" s="93" t="s">
        <v>761</v>
      </c>
      <c r="G520" t="s">
        <v>450</v>
      </c>
      <c r="H520" s="109">
        <v>45175</v>
      </c>
      <c r="I520" s="109">
        <v>45203</v>
      </c>
      <c r="J520" s="9">
        <v>674.03333333332557</v>
      </c>
      <c r="K520" s="9">
        <v>23.189096483853685</v>
      </c>
      <c r="L520" s="9">
        <v>12.102868728524889</v>
      </c>
      <c r="M520" s="9">
        <v>1.1359999999999999</v>
      </c>
    </row>
    <row r="521" spans="1:13" hidden="1">
      <c r="C521" s="113" t="s">
        <v>197</v>
      </c>
      <c r="D521" t="s">
        <v>146</v>
      </c>
      <c r="E521" t="str">
        <f>Table82[[#This Row],[Site ID]]&amp;"-"&amp;Table82[[#This Row],[Site Name]]</f>
        <v>PA-Passfield Avenue</v>
      </c>
      <c r="F521" s="93" t="s">
        <v>762</v>
      </c>
      <c r="G521" t="s">
        <v>450</v>
      </c>
      <c r="H521" s="109">
        <v>45175</v>
      </c>
      <c r="I521" s="109">
        <v>45203</v>
      </c>
      <c r="J521" s="9">
        <v>674.06666666659294</v>
      </c>
      <c r="K521" s="9">
        <v>29.6177069528269</v>
      </c>
      <c r="L521" s="9">
        <v>15.458093399178967</v>
      </c>
      <c r="M521" s="9">
        <v>1.4510000000000001</v>
      </c>
    </row>
    <row r="522" spans="1:13" hidden="1">
      <c r="A522" s="112"/>
      <c r="C522" s="112" t="s">
        <v>12</v>
      </c>
      <c r="D522" t="s">
        <v>13</v>
      </c>
      <c r="E522" t="str">
        <f>Table82[[#This Row],[Site ID]]&amp;"-"&amp;Table82[[#This Row],[Site Name]]</f>
        <v>HSB-High Street Botley</v>
      </c>
      <c r="F522" s="136" t="s">
        <v>1366</v>
      </c>
      <c r="G522" t="s">
        <v>451</v>
      </c>
      <c r="H522" s="109">
        <v>45203</v>
      </c>
      <c r="I522" s="109">
        <v>45231</v>
      </c>
      <c r="J522" s="9">
        <v>672</v>
      </c>
      <c r="K522" s="9">
        <v>34.561297619047615</v>
      </c>
      <c r="L522" s="9">
        <v>18.038255542300426</v>
      </c>
      <c r="M522" s="9">
        <v>1.6879999999999999</v>
      </c>
    </row>
    <row r="523" spans="1:13" hidden="1">
      <c r="A523" s="112"/>
      <c r="C523" s="113" t="s">
        <v>23</v>
      </c>
      <c r="D523" t="s">
        <v>24</v>
      </c>
      <c r="E523" t="str">
        <f>Table82[[#This Row],[Site ID]]&amp;"-"&amp;Table82[[#This Row],[Site Name]]</f>
        <v>HSB2A-High Street Botley 2 (A)</v>
      </c>
      <c r="F523" s="9" t="s">
        <v>1367</v>
      </c>
      <c r="G523" t="s">
        <v>451</v>
      </c>
      <c r="H523" s="109">
        <v>45203</v>
      </c>
      <c r="I523" s="109">
        <v>45231</v>
      </c>
      <c r="J523" s="9">
        <v>672</v>
      </c>
      <c r="K523" s="9">
        <v>31.387718749999998</v>
      </c>
      <c r="L523" s="9">
        <v>16.381899138830896</v>
      </c>
      <c r="M523" s="9">
        <v>1.5329999999999999</v>
      </c>
    </row>
    <row r="524" spans="1:13" hidden="1">
      <c r="A524" s="112"/>
      <c r="C524" s="112" t="s">
        <v>27</v>
      </c>
      <c r="D524" t="s">
        <v>28</v>
      </c>
      <c r="E524" t="str">
        <f>Table82[[#This Row],[Site ID]]&amp;"-"&amp;Table82[[#This Row],[Site Name]]</f>
        <v>KCA-Kings Copse Avenue</v>
      </c>
      <c r="F524" s="9" t="s">
        <v>1368</v>
      </c>
      <c r="G524" t="s">
        <v>451</v>
      </c>
      <c r="H524" s="109">
        <v>45203</v>
      </c>
      <c r="I524" s="109">
        <v>45231</v>
      </c>
      <c r="J524" s="9">
        <v>672</v>
      </c>
      <c r="K524" s="9">
        <v>29.688318452380951</v>
      </c>
      <c r="L524" s="9">
        <v>15.494947000198827</v>
      </c>
      <c r="M524" s="9">
        <v>1.45</v>
      </c>
    </row>
    <row r="525" spans="1:13" hidden="1">
      <c r="A525" s="112"/>
      <c r="C525" s="113" t="s">
        <v>31</v>
      </c>
      <c r="D525" t="s">
        <v>32</v>
      </c>
      <c r="E525" t="str">
        <f>Table82[[#This Row],[Site ID]]&amp;"-"&amp;Table82[[#This Row],[Site Name]]</f>
        <v>GR-Grange Road</v>
      </c>
      <c r="F525" s="9" t="s">
        <v>1369</v>
      </c>
      <c r="G525" t="s">
        <v>451</v>
      </c>
      <c r="H525" s="109">
        <v>45203</v>
      </c>
      <c r="I525" s="109">
        <v>45231</v>
      </c>
      <c r="J525" s="9">
        <v>672</v>
      </c>
      <c r="K525" s="9">
        <v>24.262522321428573</v>
      </c>
      <c r="L525" s="9">
        <v>12.66311185878318</v>
      </c>
      <c r="M525" s="9">
        <v>1.1850000000000001</v>
      </c>
    </row>
    <row r="526" spans="1:13" hidden="1">
      <c r="A526" s="112"/>
      <c r="C526" s="112" t="s">
        <v>39</v>
      </c>
      <c r="D526" t="s">
        <v>40</v>
      </c>
      <c r="E526" t="str">
        <f>Table82[[#This Row],[Site ID]]&amp;"-"&amp;Table82[[#This Row],[Site Name]]</f>
        <v>WSRB-Winchester Street Railway Bridge</v>
      </c>
      <c r="F526" s="9" t="s">
        <v>1370</v>
      </c>
      <c r="G526" t="s">
        <v>451</v>
      </c>
      <c r="H526" s="109">
        <v>45203</v>
      </c>
      <c r="I526" s="109">
        <v>45231</v>
      </c>
      <c r="J526" s="9">
        <v>672</v>
      </c>
      <c r="K526" s="9">
        <v>15.089855654761905</v>
      </c>
      <c r="L526" s="9">
        <v>7.8757075442389901</v>
      </c>
      <c r="M526" s="9">
        <v>0.73699999999999999</v>
      </c>
    </row>
    <row r="527" spans="1:13" hidden="1">
      <c r="A527" s="112"/>
      <c r="C527" s="113" t="s">
        <v>43</v>
      </c>
      <c r="D527" t="s">
        <v>44</v>
      </c>
      <c r="E527" t="str">
        <f>Table82[[#This Row],[Site ID]]&amp;"-"&amp;Table82[[#This Row],[Site Name]]</f>
        <v>UNC-Upper Northam Close</v>
      </c>
      <c r="F527" s="9" t="s">
        <v>1371</v>
      </c>
      <c r="G527" t="s">
        <v>451</v>
      </c>
      <c r="H527" s="109">
        <v>45203</v>
      </c>
      <c r="I527" s="109">
        <v>45231</v>
      </c>
      <c r="J527" s="9">
        <v>672</v>
      </c>
      <c r="K527" s="9">
        <v>24.856288690476191</v>
      </c>
      <c r="L527" s="9">
        <v>12.973010798787156</v>
      </c>
      <c r="M527" s="9">
        <v>1.214</v>
      </c>
    </row>
    <row r="528" spans="1:13" hidden="1">
      <c r="A528" s="112"/>
      <c r="C528" s="112" t="s">
        <v>47</v>
      </c>
      <c r="D528" t="s">
        <v>34</v>
      </c>
      <c r="E528" t="str">
        <f>Table82[[#This Row],[Site ID]]&amp;"-"&amp;Table82[[#This Row],[Site Name]]</f>
        <v>BDG-Bridge Road</v>
      </c>
      <c r="F528" s="9" t="s">
        <v>1372</v>
      </c>
      <c r="G528" t="s">
        <v>451</v>
      </c>
      <c r="H528" s="109">
        <v>45203</v>
      </c>
      <c r="I528" s="109">
        <v>45231</v>
      </c>
      <c r="J528" s="9">
        <v>672</v>
      </c>
      <c r="K528" s="9">
        <v>24.201098214285715</v>
      </c>
      <c r="L528" s="9">
        <v>12.631053347748285</v>
      </c>
      <c r="M528" s="9">
        <v>1.1819999999999999</v>
      </c>
    </row>
    <row r="529" spans="1:14" hidden="1">
      <c r="A529" s="112"/>
      <c r="C529" s="113" t="s">
        <v>50</v>
      </c>
      <c r="D529" t="s">
        <v>38</v>
      </c>
      <c r="E529" t="str">
        <f>Table82[[#This Row],[Site ID]]&amp;"-"&amp;Table82[[#This Row],[Site Name]]</f>
        <v>BDG2-Bridge Road 2</v>
      </c>
      <c r="F529" s="9" t="s">
        <v>1373</v>
      </c>
      <c r="G529" t="s">
        <v>451</v>
      </c>
      <c r="H529" s="109">
        <v>45203</v>
      </c>
      <c r="I529" s="109">
        <v>45231</v>
      </c>
      <c r="J529" s="9">
        <v>672</v>
      </c>
      <c r="K529" s="9">
        <v>39.229529761904757</v>
      </c>
      <c r="L529" s="9">
        <v>20.47470238095238</v>
      </c>
      <c r="M529" s="9">
        <v>1.9159999999999999</v>
      </c>
    </row>
    <row r="530" spans="1:14" hidden="1">
      <c r="A530" s="112"/>
      <c r="C530" s="112" t="s">
        <v>53</v>
      </c>
      <c r="D530" t="s">
        <v>54</v>
      </c>
      <c r="E530" t="str">
        <f>Table82[[#This Row],[Site ID]]&amp;"-"&amp;Table82[[#This Row],[Site Name]]</f>
        <v>OH2-Oakhill 2 (Bridge)</v>
      </c>
      <c r="F530" s="9" t="s">
        <v>1374</v>
      </c>
      <c r="G530" t="s">
        <v>451</v>
      </c>
      <c r="H530" s="109">
        <v>45203</v>
      </c>
      <c r="I530" s="109">
        <v>45231</v>
      </c>
      <c r="J530" s="9">
        <v>672</v>
      </c>
      <c r="K530" s="9">
        <v>36.506394345238093</v>
      </c>
      <c r="L530" s="9">
        <v>19.053441725072073</v>
      </c>
      <c r="M530" s="9">
        <v>1.7829999999999999</v>
      </c>
    </row>
    <row r="531" spans="1:14" hidden="1">
      <c r="A531" s="112"/>
      <c r="C531" s="113" t="s">
        <v>57</v>
      </c>
      <c r="D531" t="s">
        <v>58</v>
      </c>
      <c r="E531" t="str">
        <f>Table82[[#This Row],[Site ID]]&amp;"-"&amp;Table82[[#This Row],[Site Name]]</f>
        <v>OH-Oakhill (Prov)</v>
      </c>
      <c r="F531" s="9" t="s">
        <v>1375</v>
      </c>
      <c r="G531" t="s">
        <v>451</v>
      </c>
      <c r="H531" s="109">
        <v>45203</v>
      </c>
      <c r="I531" s="109">
        <v>45231</v>
      </c>
      <c r="J531" s="9">
        <v>672</v>
      </c>
      <c r="K531" s="9">
        <v>47.030391369047621</v>
      </c>
      <c r="L531" s="9">
        <v>24.546133282383938</v>
      </c>
      <c r="M531" s="9">
        <v>2.2970000000000002</v>
      </c>
    </row>
    <row r="532" spans="1:14" hidden="1">
      <c r="A532" s="112"/>
      <c r="C532" s="112" t="s">
        <v>61</v>
      </c>
      <c r="D532" t="s">
        <v>62</v>
      </c>
      <c r="E532" t="str">
        <f>Table82[[#This Row],[Site ID]]&amp;"-"&amp;Table82[[#This Row],[Site Name]]</f>
        <v>PH2-Providence Hill 2</v>
      </c>
      <c r="F532" s="9" t="s">
        <v>1377</v>
      </c>
      <c r="G532" t="s">
        <v>451</v>
      </c>
      <c r="H532" s="109">
        <v>45203</v>
      </c>
      <c r="I532" s="109">
        <v>45231</v>
      </c>
      <c r="J532" s="9">
        <v>672</v>
      </c>
      <c r="K532" s="9">
        <v>28.296038690476188</v>
      </c>
      <c r="L532" s="9">
        <v>14.768287416741225</v>
      </c>
      <c r="M532" s="9">
        <v>1.3819999999999999</v>
      </c>
    </row>
    <row r="533" spans="1:14" hidden="1">
      <c r="A533" s="112"/>
      <c r="C533" s="112" t="s">
        <v>65</v>
      </c>
      <c r="D533" t="s">
        <v>66</v>
      </c>
      <c r="E533" t="str">
        <f>Table82[[#This Row],[Site ID]]&amp;"-"&amp;Table82[[#This Row],[Site Name]]</f>
        <v>PH1-Providence Hill 1</v>
      </c>
      <c r="F533" s="9" t="s">
        <v>1378</v>
      </c>
      <c r="G533" t="s">
        <v>451</v>
      </c>
      <c r="H533" s="109">
        <v>45203</v>
      </c>
      <c r="I533" s="109">
        <v>45231</v>
      </c>
      <c r="J533" s="9">
        <v>672</v>
      </c>
      <c r="K533" s="9">
        <v>43.877287202380948</v>
      </c>
      <c r="L533" s="9">
        <v>22.900463049259368</v>
      </c>
      <c r="M533" s="9">
        <v>2.1429999999999998</v>
      </c>
    </row>
    <row r="534" spans="1:14" hidden="1">
      <c r="A534" s="112"/>
      <c r="C534" s="112" t="s">
        <v>69</v>
      </c>
      <c r="D534" t="s">
        <v>70</v>
      </c>
      <c r="E534" t="str">
        <f>Table82[[#This Row],[Site ID]]&amp;"-"&amp;Table82[[#This Row],[Site Name]]</f>
        <v>PH3-Providence Hill 3</v>
      </c>
      <c r="F534" s="9" t="s">
        <v>1379</v>
      </c>
      <c r="G534" t="s">
        <v>451</v>
      </c>
      <c r="H534" s="109">
        <v>45203</v>
      </c>
      <c r="I534" s="109">
        <v>45231</v>
      </c>
      <c r="J534" s="9">
        <v>672</v>
      </c>
      <c r="K534" s="9">
        <v>28.500785714285712</v>
      </c>
      <c r="L534" s="9">
        <v>14.875149120190873</v>
      </c>
      <c r="M534" s="9">
        <v>1.3919999999999999</v>
      </c>
    </row>
    <row r="535" spans="1:14" hidden="1">
      <c r="A535" s="112"/>
      <c r="C535" s="112" t="s">
        <v>73</v>
      </c>
      <c r="D535" s="135" t="s">
        <v>74</v>
      </c>
      <c r="E535" t="str">
        <f>Table82[[#This Row],[Site ID]]&amp;"-"&amp;Table82[[#This Row],[Site Name]]</f>
        <v>HL2-Hamble Lane 2 (Tesco)</v>
      </c>
      <c r="F535" s="9" t="s">
        <v>1380</v>
      </c>
      <c r="G535" t="s">
        <v>451</v>
      </c>
      <c r="H535" s="109">
        <v>45203</v>
      </c>
      <c r="I535" s="109">
        <v>45231</v>
      </c>
      <c r="J535" s="9">
        <v>672</v>
      </c>
      <c r="K535" s="9">
        <v>40.847031250000001</v>
      </c>
      <c r="L535" s="9">
        <v>21.318909838204593</v>
      </c>
      <c r="M535" s="9">
        <v>1.9950000000000001</v>
      </c>
    </row>
    <row r="536" spans="1:14" hidden="1">
      <c r="A536" s="112"/>
      <c r="C536" s="112" t="s">
        <v>77</v>
      </c>
      <c r="D536" s="135" t="s">
        <v>78</v>
      </c>
      <c r="E536" t="str">
        <f>Table82[[#This Row],[Site ID]]&amp;"-"&amp;Table82[[#This Row],[Site Name]]</f>
        <v>HL-Hamble Lane (Woodlands)</v>
      </c>
      <c r="F536" s="9" t="s">
        <v>1381</v>
      </c>
      <c r="G536" t="s">
        <v>451</v>
      </c>
      <c r="H536" s="109">
        <v>45203</v>
      </c>
      <c r="I536" s="109">
        <v>45231</v>
      </c>
      <c r="J536" s="9">
        <v>672</v>
      </c>
      <c r="K536" s="9">
        <v>30.650629464285718</v>
      </c>
      <c r="L536" s="9">
        <v>15.99719700641217</v>
      </c>
      <c r="M536" s="9">
        <v>1.4970000000000001</v>
      </c>
    </row>
    <row r="537" spans="1:14" hidden="1">
      <c r="A537" s="112"/>
      <c r="C537" s="112" t="s">
        <v>81</v>
      </c>
      <c r="D537" s="135" t="s">
        <v>82</v>
      </c>
      <c r="E537" t="str">
        <f>Table82[[#This Row],[Site ID]]&amp;"-"&amp;Table82[[#This Row],[Site Name]]</f>
        <v>HCF-Hamble Corner Fruit Farm</v>
      </c>
      <c r="F537" s="9" t="s">
        <v>1382</v>
      </c>
      <c r="G537" t="s">
        <v>451</v>
      </c>
      <c r="H537" s="109">
        <v>45203</v>
      </c>
      <c r="I537" s="109">
        <v>45231</v>
      </c>
      <c r="J537" s="9">
        <v>672</v>
      </c>
      <c r="K537" s="9">
        <v>32.390979166666668</v>
      </c>
      <c r="L537" s="9">
        <v>16.90552148573417</v>
      </c>
      <c r="M537" s="9">
        <v>1.5820000000000001</v>
      </c>
    </row>
    <row r="538" spans="1:14">
      <c r="A538" s="112"/>
      <c r="C538" t="s">
        <v>85</v>
      </c>
      <c r="D538" s="135" t="s">
        <v>86</v>
      </c>
      <c r="E538" t="str">
        <f>Table82[[#This Row],[Site ID]]&amp;"-"&amp;Table82[[#This Row],[Site Name]]</f>
        <v>HL4-Hamble Lane 4</v>
      </c>
      <c r="F538" s="9" t="s">
        <v>1383</v>
      </c>
      <c r="G538" t="s">
        <v>451</v>
      </c>
      <c r="H538" s="109">
        <v>45203</v>
      </c>
      <c r="I538" s="109">
        <v>45231</v>
      </c>
      <c r="J538" s="9">
        <v>672</v>
      </c>
      <c r="K538" s="9">
        <v>22.092203869047619</v>
      </c>
      <c r="L538" s="9">
        <v>11.53037780221692</v>
      </c>
      <c r="M538" s="9">
        <v>1.079</v>
      </c>
    </row>
    <row r="539" spans="1:14" hidden="1">
      <c r="A539" s="112"/>
      <c r="C539" s="112" t="s">
        <v>89</v>
      </c>
      <c r="D539" s="135" t="s">
        <v>90</v>
      </c>
      <c r="E539" t="str">
        <f>Table82[[#This Row],[Site ID]]&amp;"-"&amp;Table82[[#This Row],[Site Name]]</f>
        <v>HPS-Hamble Primary School</v>
      </c>
      <c r="F539" s="9" t="s">
        <v>1384</v>
      </c>
      <c r="G539" t="s">
        <v>451</v>
      </c>
      <c r="H539" s="109">
        <v>45203</v>
      </c>
      <c r="I539" s="109">
        <v>45231</v>
      </c>
      <c r="J539" s="9">
        <v>672</v>
      </c>
      <c r="K539" s="9">
        <v>20.372328869047617</v>
      </c>
      <c r="L539" s="9">
        <v>10.632739493239884</v>
      </c>
      <c r="M539" s="9">
        <v>0.995</v>
      </c>
      <c r="N539" t="s">
        <v>1385</v>
      </c>
    </row>
    <row r="540" spans="1:14" hidden="1">
      <c r="A540" s="112"/>
      <c r="C540" s="112" t="s">
        <v>88</v>
      </c>
      <c r="D540" s="135" t="s">
        <v>93</v>
      </c>
      <c r="E540" t="str">
        <f>Table82[[#This Row],[Site ID]]&amp;"-"&amp;Table82[[#This Row],[Site Name]]</f>
        <v>HPO-Hound Parish Office</v>
      </c>
      <c r="F540" s="9" t="s">
        <v>1557</v>
      </c>
      <c r="G540" t="s">
        <v>451</v>
      </c>
      <c r="H540" s="109">
        <v>45203</v>
      </c>
      <c r="I540" s="109">
        <v>45231</v>
      </c>
      <c r="J540" s="9">
        <v>672</v>
      </c>
      <c r="K540" s="9">
        <v>60.953188988095235</v>
      </c>
      <c r="L540" s="9">
        <v>31.812729116959936</v>
      </c>
      <c r="M540" s="9">
        <v>2.9769999999999999</v>
      </c>
    </row>
    <row r="541" spans="1:14" hidden="1">
      <c r="A541" s="112"/>
      <c r="C541" s="112" t="s">
        <v>92</v>
      </c>
      <c r="D541" s="135" t="s">
        <v>97</v>
      </c>
      <c r="E541" t="str">
        <f>Table82[[#This Row],[Site ID]]&amp;"-"&amp;Table82[[#This Row],[Site Name]]</f>
        <v>SWA-Swaythling road</v>
      </c>
      <c r="F541" s="9" t="s">
        <v>1386</v>
      </c>
      <c r="G541" t="s">
        <v>451</v>
      </c>
      <c r="H541" s="109">
        <v>45203</v>
      </c>
      <c r="I541" s="109">
        <v>45231</v>
      </c>
      <c r="J541" s="9">
        <v>672</v>
      </c>
      <c r="K541" s="9">
        <v>32.698099702380951</v>
      </c>
      <c r="L541" s="9">
        <v>17.065814040908638</v>
      </c>
      <c r="M541" s="9">
        <v>1.597</v>
      </c>
    </row>
    <row r="542" spans="1:14" hidden="1">
      <c r="A542" s="112"/>
      <c r="C542" s="112" t="s">
        <v>96</v>
      </c>
      <c r="D542" s="135" t="s">
        <v>26</v>
      </c>
      <c r="E542" t="str">
        <f>Table82[[#This Row],[Site ID]]&amp;"-"&amp;Table82[[#This Row],[Site Name]]</f>
        <v>AL-Allington Lane</v>
      </c>
      <c r="F542" s="9" t="s">
        <v>1387</v>
      </c>
      <c r="G542" t="s">
        <v>451</v>
      </c>
      <c r="H542" s="109">
        <v>45203</v>
      </c>
      <c r="I542" s="109">
        <v>45231</v>
      </c>
      <c r="J542" s="9">
        <v>672</v>
      </c>
      <c r="K542" s="9">
        <v>24.528693452380953</v>
      </c>
      <c r="L542" s="9">
        <v>12.802032073267721</v>
      </c>
      <c r="M542" s="9">
        <v>1.198</v>
      </c>
    </row>
    <row r="543" spans="1:14" hidden="1">
      <c r="C543" s="112" t="s">
        <v>99</v>
      </c>
      <c r="D543" s="135" t="s">
        <v>102</v>
      </c>
      <c r="E543" t="str">
        <f>Table82[[#This Row],[Site ID]]&amp;"-"&amp;Table82[[#This Row],[Site Name]]</f>
        <v>JW-Jukes Walk</v>
      </c>
      <c r="F543" s="9" t="s">
        <v>1388</v>
      </c>
      <c r="G543" t="s">
        <v>451</v>
      </c>
      <c r="H543" s="109">
        <v>45203</v>
      </c>
      <c r="I543" s="109">
        <v>45231</v>
      </c>
      <c r="J543" s="9">
        <v>672</v>
      </c>
      <c r="K543" s="9">
        <v>21.109418154761904</v>
      </c>
      <c r="L543" s="9">
        <v>11.017441625658615</v>
      </c>
      <c r="M543" s="9">
        <v>1.0309999999999999</v>
      </c>
    </row>
    <row r="544" spans="1:14" hidden="1">
      <c r="C544" t="s">
        <v>104</v>
      </c>
      <c r="D544" s="135" t="s">
        <v>107</v>
      </c>
      <c r="E544" t="str">
        <f>Table82[[#This Row],[Site ID]]&amp;"-"&amp;Table82[[#This Row],[Site Name]]</f>
        <v>WYV-Wyvern School</v>
      </c>
      <c r="F544" s="9" t="s">
        <v>1389</v>
      </c>
      <c r="G544" t="s">
        <v>451</v>
      </c>
      <c r="H544" s="109">
        <v>45203</v>
      </c>
      <c r="I544" s="109">
        <v>45231</v>
      </c>
      <c r="J544" s="9">
        <v>672</v>
      </c>
      <c r="K544" s="149">
        <v>0.57329166666666664</v>
      </c>
      <c r="L544" s="149">
        <v>0.29921276965901183</v>
      </c>
      <c r="M544" s="150">
        <v>2.8000000000000001E-2</v>
      </c>
      <c r="N544" t="s">
        <v>1390</v>
      </c>
    </row>
    <row r="545" spans="3:14" hidden="1">
      <c r="C545" s="113" t="s">
        <v>106</v>
      </c>
      <c r="D545" s="135" t="s">
        <v>84</v>
      </c>
      <c r="E545" t="str">
        <f>Table82[[#This Row],[Site ID]]&amp;"-"&amp;Table82[[#This Row],[Site Name]]</f>
        <v>FORSL-Fair Oak Road/Sandy Lane</v>
      </c>
      <c r="F545" s="9" t="s">
        <v>1391</v>
      </c>
      <c r="G545" t="s">
        <v>451</v>
      </c>
      <c r="H545" s="109">
        <v>45203</v>
      </c>
      <c r="I545" s="109">
        <v>45231</v>
      </c>
      <c r="J545" s="9">
        <v>672</v>
      </c>
      <c r="K545" s="9">
        <v>31.346769345238094</v>
      </c>
      <c r="L545" s="9">
        <v>16.360526798140967</v>
      </c>
      <c r="M545" s="9">
        <v>1.5309999999999999</v>
      </c>
    </row>
    <row r="546" spans="3:14" hidden="1">
      <c r="C546" s="112" t="s">
        <v>109</v>
      </c>
      <c r="D546" s="135" t="s">
        <v>80</v>
      </c>
      <c r="E546" t="str">
        <f>Table82[[#This Row],[Site ID]]&amp;"-"&amp;Table82[[#This Row],[Site Name]]</f>
        <v>FOR-Fair Oak Road</v>
      </c>
      <c r="F546" s="9" t="s">
        <v>1392</v>
      </c>
      <c r="G546" t="s">
        <v>451</v>
      </c>
      <c r="H546" s="109">
        <v>45203</v>
      </c>
      <c r="I546" s="109">
        <v>45231</v>
      </c>
      <c r="J546" s="9">
        <v>672</v>
      </c>
      <c r="K546" s="9">
        <v>21.60081101190476</v>
      </c>
      <c r="L546" s="9">
        <v>11.273909713937767</v>
      </c>
      <c r="M546" s="9">
        <v>1.0549999999999999</v>
      </c>
    </row>
    <row r="547" spans="3:14" hidden="1">
      <c r="C547" s="112" t="s">
        <v>111</v>
      </c>
      <c r="D547" s="135" t="s">
        <v>49</v>
      </c>
      <c r="E547" t="str">
        <f>Table82[[#This Row],[Site ID]]&amp;"-"&amp;Table82[[#This Row],[Site Name]]</f>
        <v>BR-Bishopstoke Road</v>
      </c>
      <c r="F547" s="9" t="s">
        <v>1393</v>
      </c>
      <c r="G547" t="s">
        <v>451</v>
      </c>
      <c r="H547" s="109">
        <v>45203</v>
      </c>
      <c r="I547" s="109">
        <v>45231</v>
      </c>
      <c r="J547" s="9">
        <v>672</v>
      </c>
      <c r="K547" s="9">
        <v>34.336075892857146</v>
      </c>
      <c r="L547" s="9">
        <v>17.920707668505816</v>
      </c>
      <c r="M547" s="9">
        <v>1.677</v>
      </c>
      <c r="N547" t="s">
        <v>1394</v>
      </c>
    </row>
    <row r="548" spans="3:14" hidden="1">
      <c r="C548" s="112" t="s">
        <v>113</v>
      </c>
      <c r="D548" s="135" t="s">
        <v>52</v>
      </c>
      <c r="E548" t="str">
        <f>Table82[[#This Row],[Site ID]]&amp;"-"&amp;Table82[[#This Row],[Site Name]]</f>
        <v>BR2-Bishopstoke Road 2</v>
      </c>
      <c r="F548" s="9" t="s">
        <v>1395</v>
      </c>
      <c r="G548" t="s">
        <v>451</v>
      </c>
      <c r="H548" s="109">
        <v>45203</v>
      </c>
      <c r="I548" s="109">
        <v>45231</v>
      </c>
      <c r="J548" s="9">
        <v>672</v>
      </c>
      <c r="K548" s="9">
        <v>30.036388392857145</v>
      </c>
      <c r="L548" s="9">
        <v>15.676611896063228</v>
      </c>
      <c r="M548" s="9">
        <v>1.4670000000000001</v>
      </c>
    </row>
    <row r="549" spans="3:14" hidden="1">
      <c r="C549" s="112" t="s">
        <v>115</v>
      </c>
      <c r="D549" s="135" t="s">
        <v>118</v>
      </c>
      <c r="E549" t="str">
        <f>Table82[[#This Row],[Site ID]]&amp;"-"&amp;Table82[[#This Row],[Site Name]]</f>
        <v>TWY-Twyford Road</v>
      </c>
      <c r="F549" s="9" t="s">
        <v>1396</v>
      </c>
      <c r="G549" t="s">
        <v>451</v>
      </c>
      <c r="H549" s="109">
        <v>45203</v>
      </c>
      <c r="I549" s="109">
        <v>45231</v>
      </c>
      <c r="J549" s="9">
        <v>672</v>
      </c>
      <c r="K549" s="9">
        <v>29.729267857142855</v>
      </c>
      <c r="L549" s="9">
        <v>15.516319340888755</v>
      </c>
      <c r="M549" s="9">
        <v>1.452</v>
      </c>
    </row>
    <row r="550" spans="3:14" hidden="1">
      <c r="C550" s="112" t="s">
        <v>117</v>
      </c>
      <c r="D550" s="135" t="s">
        <v>122</v>
      </c>
      <c r="E550" t="str">
        <f>Table82[[#This Row],[Site ID]]&amp;"-"&amp;Table82[[#This Row],[Site Name]]</f>
        <v>MS-Mill Street</v>
      </c>
      <c r="F550" s="9" t="s">
        <v>1397</v>
      </c>
      <c r="G550" t="s">
        <v>451</v>
      </c>
      <c r="H550" s="109">
        <v>45203</v>
      </c>
      <c r="I550" s="109">
        <v>45231</v>
      </c>
      <c r="J550" s="9">
        <v>672</v>
      </c>
      <c r="K550" s="9">
        <v>30.650629464285718</v>
      </c>
      <c r="L550" s="9">
        <v>15.99719700641217</v>
      </c>
      <c r="M550" s="9">
        <v>1.4970000000000001</v>
      </c>
    </row>
    <row r="551" spans="3:14" hidden="1">
      <c r="C551" s="112" t="s">
        <v>121</v>
      </c>
      <c r="D551" s="135" t="s">
        <v>72</v>
      </c>
      <c r="E551" t="str">
        <f>Table82[[#This Row],[Site ID]]&amp;"-"&amp;Table82[[#This Row],[Site Name]]</f>
        <v>CR4-Campbell Road 4</v>
      </c>
      <c r="F551" s="9" t="s">
        <v>1398</v>
      </c>
      <c r="G551" t="s">
        <v>451</v>
      </c>
      <c r="H551" s="109">
        <v>45203</v>
      </c>
      <c r="I551" s="109">
        <v>45231</v>
      </c>
      <c r="J551" s="9">
        <v>672</v>
      </c>
      <c r="K551" s="9">
        <v>24.590117559523812</v>
      </c>
      <c r="L551" s="9">
        <v>12.834090584302617</v>
      </c>
      <c r="M551" s="9">
        <v>1.2010000000000001</v>
      </c>
    </row>
    <row r="552" spans="3:14" hidden="1">
      <c r="C552" s="112" t="s">
        <v>129</v>
      </c>
      <c r="D552" s="135" t="s">
        <v>68</v>
      </c>
      <c r="E552" t="str">
        <f>Table82[[#This Row],[Site ID]]&amp;"-"&amp;Table82[[#This Row],[Site Name]]</f>
        <v>CR3-Campbell Road 3</v>
      </c>
      <c r="F552" s="9" t="s">
        <v>1399</v>
      </c>
      <c r="G552" t="s">
        <v>451</v>
      </c>
      <c r="H552" s="109">
        <v>45203</v>
      </c>
      <c r="I552" s="109">
        <v>45231</v>
      </c>
      <c r="J552" s="9">
        <v>672</v>
      </c>
      <c r="K552" s="9">
        <v>16.256913690476193</v>
      </c>
      <c r="L552" s="9">
        <v>8.4848192539019802</v>
      </c>
      <c r="M552" s="9">
        <v>0.79400000000000004</v>
      </c>
    </row>
    <row r="553" spans="3:14" hidden="1">
      <c r="C553" s="112" t="s">
        <v>125</v>
      </c>
      <c r="D553" s="135" t="s">
        <v>64</v>
      </c>
      <c r="E553" t="str">
        <f>Table82[[#This Row],[Site ID]]&amp;"-"&amp;Table82[[#This Row],[Site Name]]</f>
        <v>CR-Campbell Road</v>
      </c>
      <c r="F553" s="9" t="s">
        <v>1400</v>
      </c>
      <c r="G553" t="s">
        <v>451</v>
      </c>
      <c r="H553" s="109">
        <v>45203</v>
      </c>
      <c r="I553" s="109">
        <v>45231</v>
      </c>
      <c r="J553" s="9">
        <v>672</v>
      </c>
      <c r="K553" s="9">
        <v>35.134589285714284</v>
      </c>
      <c r="L553" s="9">
        <v>18.337468311959441</v>
      </c>
      <c r="M553" s="9">
        <v>1.716</v>
      </c>
      <c r="N553" t="s">
        <v>1385</v>
      </c>
    </row>
    <row r="554" spans="3:14" hidden="1">
      <c r="C554" s="112" t="s">
        <v>128</v>
      </c>
      <c r="D554" s="135" t="s">
        <v>135</v>
      </c>
      <c r="E554" t="str">
        <f>Table82[[#This Row],[Site ID]]&amp;"-"&amp;Table82[[#This Row],[Site Name]]</f>
        <v>SRAN(A)-Southampton Road Analyser (A)</v>
      </c>
      <c r="F554" s="9" t="s">
        <v>1401</v>
      </c>
      <c r="G554" t="s">
        <v>451</v>
      </c>
      <c r="H554" s="109">
        <v>45203</v>
      </c>
      <c r="I554" s="109">
        <v>45231</v>
      </c>
      <c r="J554" s="9">
        <v>672</v>
      </c>
      <c r="K554" s="9">
        <v>37.591553571428577</v>
      </c>
      <c r="L554" s="9">
        <v>19.619808753355208</v>
      </c>
      <c r="M554" s="9">
        <v>1.8360000000000001</v>
      </c>
    </row>
    <row r="555" spans="3:14" hidden="1">
      <c r="C555" s="112" t="s">
        <v>131</v>
      </c>
      <c r="D555" s="135" t="s">
        <v>138</v>
      </c>
      <c r="E555" t="str">
        <f>Table82[[#This Row],[Site ID]]&amp;"-"&amp;Table82[[#This Row],[Site Name]]</f>
        <v>SRAN(B)-Southampton Road Analyser (B)</v>
      </c>
      <c r="F555" s="9" t="s">
        <v>1402</v>
      </c>
      <c r="G555" t="s">
        <v>451</v>
      </c>
      <c r="H555" s="109">
        <v>45203</v>
      </c>
      <c r="I555" s="109">
        <v>45231</v>
      </c>
      <c r="J555" s="9">
        <v>672</v>
      </c>
      <c r="K555" s="9">
        <v>38.820035714285709</v>
      </c>
      <c r="L555" s="9">
        <v>20.260978974053085</v>
      </c>
      <c r="M555" s="9">
        <v>1.8959999999999999</v>
      </c>
    </row>
    <row r="556" spans="3:14" hidden="1">
      <c r="C556" s="112" t="s">
        <v>134</v>
      </c>
      <c r="D556" s="135" t="s">
        <v>141</v>
      </c>
      <c r="E556" t="str">
        <f>Table82[[#This Row],[Site ID]]&amp;"-"&amp;Table82[[#This Row],[Site Name]]</f>
        <v>SRAN(C)-Southampton Road Analyser (C)</v>
      </c>
      <c r="F556" s="9" t="s">
        <v>1403</v>
      </c>
      <c r="G556" t="s">
        <v>451</v>
      </c>
      <c r="H556" s="109">
        <v>45203</v>
      </c>
      <c r="I556" s="109">
        <v>45231</v>
      </c>
      <c r="J556" s="9">
        <v>672</v>
      </c>
      <c r="K556" s="9">
        <v>36.936363095238093</v>
      </c>
      <c r="L556" s="9">
        <v>19.277851302316332</v>
      </c>
      <c r="M556" s="9">
        <v>1.804</v>
      </c>
    </row>
    <row r="557" spans="3:14" hidden="1">
      <c r="C557" s="112" t="s">
        <v>137</v>
      </c>
      <c r="D557" s="135" t="s">
        <v>56</v>
      </c>
      <c r="E557" t="str">
        <f>Table82[[#This Row],[Site ID]]&amp;"-"&amp;Table82[[#This Row],[Site Name]]</f>
        <v>CA-Chestnut Avenue</v>
      </c>
      <c r="F557" s="9" t="s">
        <v>1404</v>
      </c>
      <c r="G557" t="s">
        <v>451</v>
      </c>
      <c r="H557" s="109">
        <v>45203</v>
      </c>
      <c r="I557" s="109">
        <v>45231</v>
      </c>
      <c r="J557" s="9">
        <v>672</v>
      </c>
      <c r="K557" s="9">
        <v>26.514739583333331</v>
      </c>
      <c r="L557" s="9">
        <v>13.838590596729297</v>
      </c>
      <c r="M557" s="9">
        <v>1.2949999999999999</v>
      </c>
    </row>
    <row r="558" spans="3:14" hidden="1">
      <c r="C558" s="112" t="s">
        <v>148</v>
      </c>
      <c r="D558" s="135" t="s">
        <v>149</v>
      </c>
      <c r="E558" t="str">
        <f>Table82[[#This Row],[Site ID]]&amp;"-"&amp;Table82[[#This Row],[Site Name]]</f>
        <v>SR1-Southampton Road 1</v>
      </c>
      <c r="F558" s="9" t="s">
        <v>1405</v>
      </c>
      <c r="G558" t="s">
        <v>451</v>
      </c>
      <c r="H558" s="109">
        <v>45203</v>
      </c>
      <c r="I558" s="109">
        <v>45231</v>
      </c>
      <c r="J558" s="9">
        <v>672</v>
      </c>
      <c r="K558" s="9">
        <v>44.819123511904763</v>
      </c>
      <c r="L558" s="9">
        <v>23.392026885127748</v>
      </c>
      <c r="M558" s="9">
        <v>2.1890000000000001</v>
      </c>
    </row>
    <row r="559" spans="3:14" hidden="1">
      <c r="C559" s="112" t="s">
        <v>140</v>
      </c>
      <c r="D559" s="135" t="s">
        <v>152</v>
      </c>
      <c r="E559" t="str">
        <f>Table82[[#This Row],[Site ID]]&amp;"-"&amp;Table82[[#This Row],[Site Name]]</f>
        <v>SR2-Southampton Road 2</v>
      </c>
      <c r="F559" s="9" t="s">
        <v>1406</v>
      </c>
      <c r="G559" t="s">
        <v>451</v>
      </c>
      <c r="H559" s="109">
        <v>45203</v>
      </c>
      <c r="I559" s="109">
        <v>45231</v>
      </c>
      <c r="J559" s="9">
        <v>672</v>
      </c>
      <c r="K559" s="9">
        <v>40.53991071428571</v>
      </c>
      <c r="L559" s="9">
        <v>21.158617283030122</v>
      </c>
      <c r="M559" s="9">
        <v>1.98</v>
      </c>
    </row>
    <row r="560" spans="3:14" hidden="1">
      <c r="C560" s="112" t="s">
        <v>144</v>
      </c>
      <c r="D560" s="135" t="s">
        <v>156</v>
      </c>
      <c r="E560" t="str">
        <f>Table82[[#This Row],[Site ID]]&amp;"-"&amp;Table82[[#This Row],[Site Name]]</f>
        <v>TP(A)-The Point (A)</v>
      </c>
      <c r="F560" s="9" t="s">
        <v>1407</v>
      </c>
      <c r="G560" t="s">
        <v>451</v>
      </c>
      <c r="H560" s="109">
        <v>45203</v>
      </c>
      <c r="I560" s="109">
        <v>45231</v>
      </c>
      <c r="J560" s="9">
        <v>672</v>
      </c>
      <c r="K560" s="9">
        <v>27.743221726190477</v>
      </c>
      <c r="L560" s="9">
        <v>14.479760817427181</v>
      </c>
      <c r="M560" s="9">
        <v>1.355</v>
      </c>
    </row>
    <row r="561" spans="3:14" hidden="1">
      <c r="C561" s="112" t="s">
        <v>147</v>
      </c>
      <c r="D561" s="135" t="s">
        <v>159</v>
      </c>
      <c r="E561" t="str">
        <f>Table82[[#This Row],[Site ID]]&amp;"-"&amp;Table82[[#This Row],[Site Name]]</f>
        <v>TP(B)-The Point (B)</v>
      </c>
      <c r="F561" s="9" t="s">
        <v>1408</v>
      </c>
      <c r="G561" t="s">
        <v>451</v>
      </c>
      <c r="H561" s="109">
        <v>45203</v>
      </c>
      <c r="I561" s="109">
        <v>45231</v>
      </c>
      <c r="J561" s="9">
        <v>672</v>
      </c>
      <c r="K561" s="9">
        <v>27.722747023809525</v>
      </c>
      <c r="L561" s="9">
        <v>14.469074647082216</v>
      </c>
      <c r="M561" s="9">
        <v>1.3540000000000001</v>
      </c>
    </row>
    <row r="562" spans="3:14" hidden="1">
      <c r="C562" s="112" t="s">
        <v>151</v>
      </c>
      <c r="D562" s="135" t="s">
        <v>162</v>
      </c>
      <c r="E562" t="str">
        <f>Table82[[#This Row],[Site ID]]&amp;"-"&amp;Table82[[#This Row],[Site Name]]</f>
        <v>TP(C)-The Point (C)</v>
      </c>
      <c r="F562" s="9" t="s">
        <v>1409</v>
      </c>
      <c r="G562" t="s">
        <v>451</v>
      </c>
      <c r="H562" s="109">
        <v>45203</v>
      </c>
      <c r="I562" s="109">
        <v>45231</v>
      </c>
      <c r="J562" s="9">
        <v>672</v>
      </c>
      <c r="K562" s="9">
        <v>28.029867559523808</v>
      </c>
      <c r="L562" s="9">
        <v>14.629367202256685</v>
      </c>
      <c r="M562" s="9">
        <v>1.369</v>
      </c>
    </row>
    <row r="563" spans="3:14" hidden="1">
      <c r="C563" s="112" t="s">
        <v>155</v>
      </c>
      <c r="D563" s="135" t="s">
        <v>124</v>
      </c>
      <c r="E563" t="str">
        <f>Table82[[#This Row],[Site ID]]&amp;"-"&amp;Table82[[#This Row],[Site Name]]</f>
        <v>LRPR-leigh road/pluto Road</v>
      </c>
      <c r="F563" s="9" t="s">
        <v>1410</v>
      </c>
      <c r="G563" t="s">
        <v>451</v>
      </c>
      <c r="H563" s="109">
        <v>45203</v>
      </c>
      <c r="I563" s="109">
        <v>45231</v>
      </c>
      <c r="J563" s="9">
        <v>672</v>
      </c>
      <c r="K563" s="9">
        <v>31.039648809523811</v>
      </c>
      <c r="L563" s="9">
        <v>16.200234242966498</v>
      </c>
      <c r="M563" s="9">
        <v>1.516</v>
      </c>
    </row>
    <row r="564" spans="3:14" hidden="1">
      <c r="C564" s="112" t="s">
        <v>158</v>
      </c>
      <c r="D564" s="135" t="s">
        <v>143</v>
      </c>
      <c r="E564" t="str">
        <f>Table82[[#This Row],[Site ID]]&amp;"-"&amp;Table82[[#This Row],[Site Name]]</f>
        <v>OX-Oxburgh Close</v>
      </c>
      <c r="F564" s="9" t="s">
        <v>1411</v>
      </c>
      <c r="G564" t="s">
        <v>451</v>
      </c>
      <c r="H564" s="109">
        <v>45203</v>
      </c>
      <c r="I564" s="109">
        <v>45231</v>
      </c>
      <c r="J564" s="9">
        <v>672</v>
      </c>
      <c r="K564" s="9">
        <v>18.058687500000001</v>
      </c>
      <c r="L564" s="9">
        <v>9.4252022442588732</v>
      </c>
      <c r="M564" s="9">
        <v>0.88200000000000001</v>
      </c>
    </row>
    <row r="565" spans="3:14" hidden="1">
      <c r="C565" s="112" t="s">
        <v>161</v>
      </c>
      <c r="D565" s="135" t="s">
        <v>95</v>
      </c>
      <c r="E565" t="str">
        <f>Table82[[#This Row],[Site ID]]&amp;"-"&amp;Table82[[#This Row],[Site Name]]</f>
        <v>HG-Hadleigh Gardens</v>
      </c>
      <c r="F565" s="9" t="s">
        <v>1412</v>
      </c>
      <c r="G565" t="s">
        <v>451</v>
      </c>
      <c r="H565" s="109">
        <v>45203</v>
      </c>
      <c r="I565" s="109">
        <v>45231</v>
      </c>
      <c r="J565" s="9">
        <v>672</v>
      </c>
      <c r="K565" s="9">
        <v>18.939099702380954</v>
      </c>
      <c r="L565" s="9">
        <v>9.884707569092356</v>
      </c>
      <c r="M565" s="9">
        <v>0.92500000000000004</v>
      </c>
    </row>
    <row r="566" spans="3:14" hidden="1">
      <c r="C566" s="112" t="s">
        <v>164</v>
      </c>
      <c r="D566" s="135" t="s">
        <v>175</v>
      </c>
      <c r="E566" t="str">
        <f>Table82[[#This Row],[Site ID]]&amp;"-"&amp;Table82[[#This Row],[Site Name]]</f>
        <v>WA-Woodside Avenue</v>
      </c>
      <c r="F566" s="9" t="s">
        <v>1413</v>
      </c>
      <c r="G566" t="s">
        <v>451</v>
      </c>
      <c r="H566" s="109">
        <v>45203</v>
      </c>
      <c r="I566" s="109">
        <v>45231</v>
      </c>
      <c r="J566" s="9">
        <v>672</v>
      </c>
      <c r="K566" s="9">
        <v>32.902846726190475</v>
      </c>
      <c r="L566" s="9">
        <v>17.172675744358287</v>
      </c>
      <c r="M566" s="9">
        <v>1.607</v>
      </c>
    </row>
    <row r="567" spans="3:14" hidden="1">
      <c r="C567" s="112" t="s">
        <v>168</v>
      </c>
      <c r="D567" s="135" t="s">
        <v>42</v>
      </c>
      <c r="E567" t="str">
        <f>Table82[[#This Row],[Site ID]]&amp;"-"&amp;Table82[[#This Row],[Site Name]]</f>
        <v>BEL-Belmont Road</v>
      </c>
      <c r="F567" s="9" t="s">
        <v>1414</v>
      </c>
      <c r="G567" t="s">
        <v>451</v>
      </c>
      <c r="H567" s="109">
        <v>45203</v>
      </c>
      <c r="I567" s="109">
        <v>45231</v>
      </c>
      <c r="J567" s="9">
        <v>672</v>
      </c>
      <c r="K567" s="9">
        <v>26.023346726190475</v>
      </c>
      <c r="L567" s="9">
        <v>13.582122508450144</v>
      </c>
      <c r="M567" s="9">
        <v>1.2709999999999999</v>
      </c>
    </row>
    <row r="568" spans="3:14" hidden="1">
      <c r="C568" s="112" t="s">
        <v>171</v>
      </c>
      <c r="D568" s="135" t="s">
        <v>120</v>
      </c>
      <c r="E568" t="str">
        <f>Table82[[#This Row],[Site ID]]&amp;"-"&amp;Table82[[#This Row],[Site Name]]</f>
        <v>LR13-Leigh Road/J13</v>
      </c>
      <c r="F568" s="9" t="s">
        <v>1415</v>
      </c>
      <c r="G568" t="s">
        <v>451</v>
      </c>
      <c r="H568" s="109">
        <v>45203</v>
      </c>
      <c r="I568" s="109">
        <v>45231</v>
      </c>
      <c r="J568" s="9">
        <v>672</v>
      </c>
      <c r="K568" s="9">
        <v>45.023870535714281</v>
      </c>
      <c r="L568" s="9">
        <v>23.49888858857739</v>
      </c>
      <c r="M568" s="9">
        <v>2.1989999999999998</v>
      </c>
    </row>
    <row r="569" spans="3:14" hidden="1">
      <c r="C569" s="112" t="s">
        <v>174</v>
      </c>
      <c r="D569" s="135" t="s">
        <v>167</v>
      </c>
      <c r="E569" t="str">
        <f>Table82[[#This Row],[Site ID]]&amp;"-"&amp;Table82[[#This Row],[Site Name]]</f>
        <v>SC(A)-Steele Close (A)</v>
      </c>
      <c r="F569" s="9" t="s">
        <v>1416</v>
      </c>
      <c r="G569" t="s">
        <v>451</v>
      </c>
      <c r="H569" s="109">
        <v>45203</v>
      </c>
      <c r="I569" s="109">
        <v>45231</v>
      </c>
      <c r="J569" s="9">
        <v>672</v>
      </c>
      <c r="K569" s="9">
        <v>25.306732142857143</v>
      </c>
      <c r="L569" s="9">
        <v>13.20810654637638</v>
      </c>
      <c r="M569" s="9">
        <v>1.236</v>
      </c>
    </row>
    <row r="570" spans="3:14" hidden="1">
      <c r="C570" s="112" t="s">
        <v>177</v>
      </c>
      <c r="D570" s="135" t="s">
        <v>170</v>
      </c>
      <c r="E570" t="str">
        <f>Table82[[#This Row],[Site ID]]&amp;"-"&amp;Table82[[#This Row],[Site Name]]</f>
        <v>SC(B)-Steele Close (B)</v>
      </c>
      <c r="F570" s="9" t="s">
        <v>1417</v>
      </c>
      <c r="G570" t="s">
        <v>451</v>
      </c>
      <c r="H570" s="109">
        <v>45203</v>
      </c>
      <c r="I570" s="109">
        <v>45231</v>
      </c>
      <c r="J570" s="9">
        <v>672</v>
      </c>
      <c r="K570" s="9">
        <v>23.975876488095238</v>
      </c>
      <c r="L570" s="9">
        <v>12.513505473953675</v>
      </c>
      <c r="M570" s="9">
        <v>1.171</v>
      </c>
    </row>
    <row r="571" spans="3:14" hidden="1">
      <c r="C571" s="112" t="s">
        <v>179</v>
      </c>
      <c r="D571" s="135" t="s">
        <v>173</v>
      </c>
      <c r="E571" t="str">
        <f>Table82[[#This Row],[Site ID]]&amp;"-"&amp;Table82[[#This Row],[Site Name]]</f>
        <v>SC(C)-Steele Close (C)</v>
      </c>
      <c r="F571" s="9" t="s">
        <v>1418</v>
      </c>
      <c r="G571" t="s">
        <v>451</v>
      </c>
      <c r="H571" s="109">
        <v>45203</v>
      </c>
      <c r="I571" s="109">
        <v>45231</v>
      </c>
      <c r="J571" s="9">
        <v>672</v>
      </c>
      <c r="K571" s="9">
        <v>24.139674107142859</v>
      </c>
      <c r="L571" s="9">
        <v>12.598994836713393</v>
      </c>
      <c r="M571" s="9">
        <v>1.179</v>
      </c>
    </row>
    <row r="572" spans="3:14" hidden="1">
      <c r="C572" s="112" t="s">
        <v>182</v>
      </c>
      <c r="D572" s="135" t="s">
        <v>127</v>
      </c>
      <c r="E572" t="str">
        <f>Table82[[#This Row],[Site ID]]&amp;"-"&amp;Table82[[#This Row],[Site Name]]</f>
        <v>MC-Medina Close</v>
      </c>
      <c r="F572" s="9" t="s">
        <v>1419</v>
      </c>
      <c r="G572" t="s">
        <v>451</v>
      </c>
      <c r="H572" s="109">
        <v>45203</v>
      </c>
      <c r="I572" s="109">
        <v>45231</v>
      </c>
      <c r="J572" s="9">
        <v>672</v>
      </c>
      <c r="K572" s="9">
        <v>24.979136904761905</v>
      </c>
      <c r="L572" s="9">
        <v>13.037127820856945</v>
      </c>
      <c r="M572" s="9">
        <v>1.22</v>
      </c>
    </row>
    <row r="573" spans="3:14" hidden="1">
      <c r="C573" s="112" t="s">
        <v>184</v>
      </c>
      <c r="D573" s="135" t="s">
        <v>154</v>
      </c>
      <c r="E573" t="str">
        <f>Table82[[#This Row],[Site ID]]&amp;"-"&amp;Table82[[#This Row],[Site Name]]</f>
        <v>PC(A)-Porteous Crescent (A)</v>
      </c>
      <c r="F573" s="9" t="s">
        <v>1420</v>
      </c>
      <c r="G573" t="s">
        <v>451</v>
      </c>
      <c r="H573" s="109">
        <v>45203</v>
      </c>
      <c r="I573" s="109">
        <v>45231</v>
      </c>
      <c r="J573" s="9">
        <v>672</v>
      </c>
      <c r="K573" s="9">
        <v>23.812078869047621</v>
      </c>
      <c r="L573" s="9">
        <v>12.428016111193957</v>
      </c>
      <c r="M573" s="9">
        <v>1.163</v>
      </c>
    </row>
    <row r="574" spans="3:14" hidden="1">
      <c r="C574" s="112" t="s">
        <v>186</v>
      </c>
      <c r="D574" s="135" t="s">
        <v>133</v>
      </c>
      <c r="E574" t="str">
        <f>Table82[[#This Row],[Site ID]]&amp;"-"&amp;Table82[[#This Row],[Site Name]]</f>
        <v>NH-Nuffield Hospital</v>
      </c>
      <c r="F574" s="9" t="s">
        <v>1421</v>
      </c>
      <c r="G574" t="s">
        <v>451</v>
      </c>
      <c r="H574" s="109">
        <v>45203</v>
      </c>
      <c r="I574" s="109">
        <v>45231</v>
      </c>
      <c r="J574" s="9">
        <v>672</v>
      </c>
      <c r="K574" s="9">
        <v>22.296950892857144</v>
      </c>
      <c r="L574" s="9">
        <v>11.637239505666567</v>
      </c>
      <c r="M574" s="9">
        <v>1.089</v>
      </c>
      <c r="N574" t="s">
        <v>1422</v>
      </c>
    </row>
    <row r="575" spans="3:14" hidden="1">
      <c r="C575" s="112" t="s">
        <v>189</v>
      </c>
      <c r="D575" s="135" t="s">
        <v>30</v>
      </c>
      <c r="E575" t="str">
        <f>Table82[[#This Row],[Site ID]]&amp;"-"&amp;Table82[[#This Row],[Site Name]]</f>
        <v>AR-Ashdown Road</v>
      </c>
      <c r="F575" s="9" t="s">
        <v>1423</v>
      </c>
      <c r="G575" t="s">
        <v>451</v>
      </c>
      <c r="H575" s="109">
        <v>45203</v>
      </c>
      <c r="I575" s="109">
        <v>45231</v>
      </c>
      <c r="J575" s="9">
        <v>672</v>
      </c>
      <c r="K575" s="9">
        <v>8.8860208333333333</v>
      </c>
      <c r="L575" s="9">
        <v>4.6377979297146839</v>
      </c>
      <c r="M575" s="9">
        <v>0.434</v>
      </c>
    </row>
    <row r="576" spans="3:14" hidden="1">
      <c r="C576" s="112" t="s">
        <v>191</v>
      </c>
      <c r="D576" s="135" t="s">
        <v>60</v>
      </c>
      <c r="E576" t="str">
        <f>Table82[[#This Row],[Site ID]]&amp;"-"&amp;Table82[[#This Row],[Site Name]]</f>
        <v>CC-Chestnut Close</v>
      </c>
      <c r="F576" s="9" t="s">
        <v>1424</v>
      </c>
      <c r="G576" t="s">
        <v>451</v>
      </c>
      <c r="H576" s="109">
        <v>45203</v>
      </c>
      <c r="I576" s="109">
        <v>45231</v>
      </c>
      <c r="J576" s="9">
        <v>672</v>
      </c>
      <c r="K576" s="9">
        <v>29.913540178571431</v>
      </c>
      <c r="L576" s="9">
        <v>15.612494873993441</v>
      </c>
      <c r="M576" s="9">
        <v>1.4610000000000001</v>
      </c>
    </row>
    <row r="577" spans="1:14" hidden="1">
      <c r="C577" s="112" t="s">
        <v>193</v>
      </c>
      <c r="D577" s="135" t="s">
        <v>188</v>
      </c>
      <c r="E577" t="str">
        <f>Table82[[#This Row],[Site ID]]&amp;"-"&amp;Table82[[#This Row],[Site Name]]</f>
        <v>SSQ-Sparrow Square</v>
      </c>
      <c r="F577" s="9" t="s">
        <v>1425</v>
      </c>
      <c r="G577" t="s">
        <v>451</v>
      </c>
      <c r="H577" s="109">
        <v>45203</v>
      </c>
      <c r="I577" s="109">
        <v>45231</v>
      </c>
      <c r="J577" s="9">
        <v>672</v>
      </c>
      <c r="K577" s="9">
        <v>25.306732142857143</v>
      </c>
      <c r="L577" s="9">
        <v>13.20810654637638</v>
      </c>
      <c r="M577" s="9">
        <v>1.236</v>
      </c>
    </row>
    <row r="578" spans="1:14" hidden="1">
      <c r="C578" t="s">
        <v>195</v>
      </c>
      <c r="D578" s="135" t="s">
        <v>76</v>
      </c>
      <c r="E578" t="str">
        <f>Table82[[#This Row],[Site ID]]&amp;"-"&amp;Table82[[#This Row],[Site Name]]</f>
        <v>DD (A)-Dove Dale</v>
      </c>
      <c r="F578" s="9" t="s">
        <v>1426</v>
      </c>
      <c r="G578" t="s">
        <v>451</v>
      </c>
      <c r="H578" s="109">
        <v>45203</v>
      </c>
      <c r="I578" s="109">
        <v>45231</v>
      </c>
      <c r="J578" s="9">
        <v>672</v>
      </c>
      <c r="K578" s="149">
        <v>0.57329166666666664</v>
      </c>
      <c r="L578" s="149">
        <v>0.29921276965901183</v>
      </c>
      <c r="M578" s="150">
        <v>2.8000000000000001E-2</v>
      </c>
      <c r="N578" t="s">
        <v>1427</v>
      </c>
    </row>
    <row r="579" spans="1:14" hidden="1">
      <c r="C579" s="112" t="s">
        <v>197</v>
      </c>
      <c r="D579" s="135" t="s">
        <v>146</v>
      </c>
      <c r="E579" t="str">
        <f>Table82[[#This Row],[Site ID]]&amp;"-"&amp;Table82[[#This Row],[Site Name]]</f>
        <v>PA-Passfield Avenue</v>
      </c>
      <c r="F579" s="9" t="s">
        <v>1428</v>
      </c>
      <c r="G579" t="s">
        <v>451</v>
      </c>
      <c r="H579" s="109">
        <v>45203</v>
      </c>
      <c r="I579" s="109">
        <v>45231</v>
      </c>
      <c r="J579" s="9">
        <v>672</v>
      </c>
      <c r="K579" s="9">
        <v>28.951229166666664</v>
      </c>
      <c r="L579" s="9">
        <v>15.110244867780096</v>
      </c>
      <c r="M579" s="9">
        <v>1.4139999999999999</v>
      </c>
    </row>
    <row r="580" spans="1:14" hidden="1">
      <c r="C580" s="112" t="s">
        <v>12</v>
      </c>
      <c r="D580" s="135" t="s">
        <v>13</v>
      </c>
      <c r="E580" t="str">
        <f>Table82[[#This Row],[Site ID]]&amp;"-"&amp;Table82[[#This Row],[Site Name]]</f>
        <v>HSB-High Street Botley</v>
      </c>
      <c r="F580" s="9" t="s">
        <v>1429</v>
      </c>
      <c r="G580" t="s">
        <v>452</v>
      </c>
      <c r="H580" s="109">
        <v>45231</v>
      </c>
      <c r="I580" s="109">
        <v>45266</v>
      </c>
      <c r="J580" s="109">
        <v>839.75000000005821</v>
      </c>
      <c r="K580" s="9">
        <v>35.243356951471206</v>
      </c>
      <c r="L580" s="9">
        <v>18.39423640473445</v>
      </c>
      <c r="M580" s="9">
        <v>2.1509999999999998</v>
      </c>
    </row>
    <row r="581" spans="1:14" hidden="1">
      <c r="C581" s="112" t="s">
        <v>23</v>
      </c>
      <c r="D581" s="135" t="s">
        <v>24</v>
      </c>
      <c r="E581" t="str">
        <f>Table82[[#This Row],[Site ID]]&amp;"-"&amp;Table82[[#This Row],[Site Name]]</f>
        <v>HSB2A-High Street Botley 2 (A)</v>
      </c>
      <c r="F581" s="9" t="s">
        <v>1430</v>
      </c>
      <c r="G581" t="s">
        <v>452</v>
      </c>
      <c r="H581" s="109">
        <v>45231</v>
      </c>
      <c r="I581" s="109">
        <v>45266</v>
      </c>
      <c r="J581" s="109">
        <v>839.7666666667792</v>
      </c>
      <c r="K581" s="9">
        <v>30.687818441626501</v>
      </c>
      <c r="L581" s="9">
        <v>16.016606702310284</v>
      </c>
      <c r="M581" s="9">
        <v>1.873</v>
      </c>
    </row>
    <row r="582" spans="1:14" hidden="1">
      <c r="C582" s="112" t="s">
        <v>27</v>
      </c>
      <c r="D582" s="135" t="s">
        <v>28</v>
      </c>
      <c r="E582" t="str">
        <f>Table82[[#This Row],[Site ID]]&amp;"-"&amp;Table82[[#This Row],[Site Name]]</f>
        <v>KCA-Kings Copse Avenue</v>
      </c>
      <c r="F582" s="9" t="s">
        <v>1431</v>
      </c>
      <c r="G582" t="s">
        <v>452</v>
      </c>
      <c r="H582" s="109">
        <v>45231</v>
      </c>
      <c r="I582" s="109">
        <v>45266</v>
      </c>
      <c r="J582" s="109">
        <v>839.76666666660458</v>
      </c>
      <c r="K582" s="9">
        <v>33.145465407059966</v>
      </c>
      <c r="L582" s="9">
        <v>17.299303448361151</v>
      </c>
      <c r="M582" s="9">
        <v>2.0230000000000001</v>
      </c>
    </row>
    <row r="583" spans="1:14" hidden="1">
      <c r="C583" s="112" t="s">
        <v>31</v>
      </c>
      <c r="D583" s="135" t="s">
        <v>32</v>
      </c>
      <c r="E583" t="str">
        <f>Table82[[#This Row],[Site ID]]&amp;"-"&amp;Table82[[#This Row],[Site Name]]</f>
        <v>GR-Grange Road</v>
      </c>
      <c r="F583" s="9" t="s">
        <v>1432</v>
      </c>
      <c r="G583" t="s">
        <v>452</v>
      </c>
      <c r="H583" s="109">
        <v>45231</v>
      </c>
      <c r="I583" s="109">
        <v>45266</v>
      </c>
      <c r="J583" s="109">
        <v>839.78333333332557</v>
      </c>
      <c r="K583" s="9">
        <v>30.457833568182551</v>
      </c>
      <c r="L583" s="9">
        <v>15.896572843519078</v>
      </c>
      <c r="M583" s="9">
        <v>1.859</v>
      </c>
      <c r="N583" t="s">
        <v>1433</v>
      </c>
    </row>
    <row r="584" spans="1:14" hidden="1">
      <c r="C584" s="112" t="s">
        <v>39</v>
      </c>
      <c r="D584" s="135" t="s">
        <v>40</v>
      </c>
      <c r="E584" t="str">
        <f>Table82[[#This Row],[Site ID]]&amp;"-"&amp;Table82[[#This Row],[Site Name]]</f>
        <v>WSRB-Winchester Street Railway Bridge</v>
      </c>
      <c r="F584" s="9" t="s">
        <v>1434</v>
      </c>
      <c r="G584" t="s">
        <v>452</v>
      </c>
      <c r="H584" s="109">
        <v>45231</v>
      </c>
      <c r="I584" s="109">
        <v>45266</v>
      </c>
      <c r="J584" s="109">
        <v>839.71666666661622</v>
      </c>
      <c r="K584" s="9">
        <v>18.580917372924521</v>
      </c>
      <c r="L584" s="9">
        <v>9.6977648084157213</v>
      </c>
      <c r="M584" s="9">
        <v>1.1339999999999999</v>
      </c>
    </row>
    <row r="585" spans="1:14" hidden="1">
      <c r="C585" s="112" t="s">
        <v>43</v>
      </c>
      <c r="D585" s="135" t="s">
        <v>44</v>
      </c>
      <c r="E585" t="str">
        <f>Table82[[#This Row],[Site ID]]&amp;"-"&amp;Table82[[#This Row],[Site Name]]</f>
        <v>UNC-Upper Northam Close</v>
      </c>
      <c r="F585" s="9" t="s">
        <v>1436</v>
      </c>
      <c r="G585" t="s">
        <v>452</v>
      </c>
      <c r="H585" s="109">
        <v>45231</v>
      </c>
      <c r="I585" s="109">
        <v>45266</v>
      </c>
      <c r="J585" s="109">
        <v>839.75000000005821</v>
      </c>
      <c r="K585" s="9">
        <v>20.955952366774373</v>
      </c>
      <c r="L585" s="9">
        <v>10.937344659068044</v>
      </c>
      <c r="M585" s="9">
        <v>1.2789999999999999</v>
      </c>
      <c r="N585" t="s">
        <v>1433</v>
      </c>
    </row>
    <row r="586" spans="1:14" hidden="1">
      <c r="C586" s="112" t="s">
        <v>47</v>
      </c>
      <c r="D586" s="135" t="s">
        <v>34</v>
      </c>
      <c r="E586" t="str">
        <f>Table82[[#This Row],[Site ID]]&amp;"-"&amp;Table82[[#This Row],[Site Name]]</f>
        <v>BDG-Bridge Road</v>
      </c>
      <c r="F586" s="9" t="s">
        <v>1437</v>
      </c>
      <c r="G586" t="s">
        <v>452</v>
      </c>
      <c r="H586" s="109">
        <v>45231</v>
      </c>
      <c r="I586" s="109">
        <v>45266</v>
      </c>
      <c r="J586" s="109">
        <v>839.58333333319752</v>
      </c>
      <c r="K586" s="9">
        <v>26.826977270475805</v>
      </c>
      <c r="L586" s="9">
        <v>14.001553898995724</v>
      </c>
      <c r="M586" s="9">
        <v>1.637</v>
      </c>
    </row>
    <row r="587" spans="1:14" hidden="1">
      <c r="C587" s="112" t="s">
        <v>50</v>
      </c>
      <c r="D587" s="135" t="s">
        <v>38</v>
      </c>
      <c r="E587" t="str">
        <f>Table82[[#This Row],[Site ID]]&amp;"-"&amp;Table82[[#This Row],[Site Name]]</f>
        <v>BDG2-Bridge Road 2</v>
      </c>
      <c r="F587" s="9" t="s">
        <v>1438</v>
      </c>
      <c r="G587" t="s">
        <v>452</v>
      </c>
      <c r="H587" s="109">
        <v>45231</v>
      </c>
      <c r="I587" s="109">
        <v>45266</v>
      </c>
      <c r="J587" s="109">
        <v>839.59999999991851</v>
      </c>
      <c r="K587" s="9">
        <v>37.593075273943619</v>
      </c>
      <c r="L587" s="9">
        <v>19.620602961348446</v>
      </c>
      <c r="M587" s="9">
        <v>2.294</v>
      </c>
    </row>
    <row r="588" spans="1:14" hidden="1">
      <c r="A588" s="112"/>
      <c r="C588" t="s">
        <v>57</v>
      </c>
      <c r="D588" s="135" t="s">
        <v>58</v>
      </c>
      <c r="E588" t="str">
        <f>Table82[[#This Row],[Site ID]]&amp;"-"&amp;Table82[[#This Row],[Site Name]]</f>
        <v>OH-Oakhill (Prov)</v>
      </c>
      <c r="F588" s="9" t="s">
        <v>1439</v>
      </c>
      <c r="G588" t="s">
        <v>452</v>
      </c>
      <c r="H588" s="109">
        <v>45231</v>
      </c>
      <c r="I588" s="109">
        <v>45266</v>
      </c>
      <c r="J588" s="109">
        <v>839.70000000006985</v>
      </c>
      <c r="K588" s="9">
        <v>26.839635584134957</v>
      </c>
      <c r="L588" s="9">
        <v>14.008160534517202</v>
      </c>
      <c r="M588" s="9">
        <v>1.6379999999999999</v>
      </c>
      <c r="N588" t="s">
        <v>1440</v>
      </c>
    </row>
    <row r="589" spans="1:14" hidden="1">
      <c r="A589" s="112"/>
      <c r="C589" s="112" t="s">
        <v>61</v>
      </c>
      <c r="D589" s="135" t="s">
        <v>62</v>
      </c>
      <c r="E589" t="str">
        <f>Table82[[#This Row],[Site ID]]&amp;"-"&amp;Table82[[#This Row],[Site Name]]</f>
        <v>PH2-Providence Hill 2</v>
      </c>
      <c r="F589" s="9" t="s">
        <v>1441</v>
      </c>
      <c r="G589" t="s">
        <v>452</v>
      </c>
      <c r="H589" s="109">
        <v>45231</v>
      </c>
      <c r="I589" s="109">
        <v>45266</v>
      </c>
      <c r="J589" s="109">
        <v>839.6333333333605</v>
      </c>
      <c r="K589" s="9">
        <v>41.524442415338683</v>
      </c>
      <c r="L589" s="9">
        <v>21.672464726168418</v>
      </c>
      <c r="M589" s="9">
        <v>2.5339999999999998</v>
      </c>
    </row>
    <row r="590" spans="1:14" hidden="1">
      <c r="C590" s="112" t="s">
        <v>65</v>
      </c>
      <c r="D590" s="135" t="s">
        <v>66</v>
      </c>
      <c r="E590" t="str">
        <f>Table82[[#This Row],[Site ID]]&amp;"-"&amp;Table82[[#This Row],[Site Name]]</f>
        <v>PH1-Providence Hill 1</v>
      </c>
      <c r="F590" s="9" t="s">
        <v>1442</v>
      </c>
      <c r="G590" t="s">
        <v>452</v>
      </c>
      <c r="H590" s="109">
        <v>45231</v>
      </c>
      <c r="I590" s="109">
        <v>45266</v>
      </c>
      <c r="J590" s="109">
        <v>839.73333333333721</v>
      </c>
      <c r="K590" s="9">
        <v>32.458612654810906</v>
      </c>
      <c r="L590" s="9">
        <v>16.940820801049533</v>
      </c>
      <c r="M590" s="9">
        <v>1.9810000000000001</v>
      </c>
    </row>
    <row r="591" spans="1:14" hidden="1">
      <c r="C591" s="112" t="s">
        <v>69</v>
      </c>
      <c r="D591" s="135" t="s">
        <v>70</v>
      </c>
      <c r="E591" t="str">
        <f>Table82[[#This Row],[Site ID]]&amp;"-"&amp;Table82[[#This Row],[Site Name]]</f>
        <v>PH3-Providence Hill 3</v>
      </c>
      <c r="F591" s="9" t="s">
        <v>1443</v>
      </c>
      <c r="G591" t="s">
        <v>452</v>
      </c>
      <c r="H591" s="109">
        <v>45231</v>
      </c>
      <c r="I591" s="109">
        <v>45266</v>
      </c>
      <c r="J591" s="109">
        <v>839.68333333334886</v>
      </c>
      <c r="K591" s="9">
        <v>29.691321728428822</v>
      </c>
      <c r="L591" s="9">
        <v>15.496514472040095</v>
      </c>
      <c r="M591" s="9">
        <v>1.8120000000000001</v>
      </c>
      <c r="N591" t="s">
        <v>1444</v>
      </c>
    </row>
    <row r="592" spans="1:14" hidden="1">
      <c r="C592" s="112" t="s">
        <v>73</v>
      </c>
      <c r="D592" s="135" t="s">
        <v>74</v>
      </c>
      <c r="E592" t="str">
        <f>Table82[[#This Row],[Site ID]]&amp;"-"&amp;Table82[[#This Row],[Site Name]]</f>
        <v>HL2-Hamble Lane 2 (Tesco)</v>
      </c>
      <c r="F592" s="9" t="s">
        <v>1445</v>
      </c>
      <c r="G592" t="s">
        <v>452</v>
      </c>
      <c r="H592" s="109">
        <v>45231</v>
      </c>
      <c r="I592" s="109">
        <v>45266</v>
      </c>
      <c r="J592" s="109">
        <v>839.86666666675592</v>
      </c>
      <c r="K592" s="9">
        <v>38.678757342431204</v>
      </c>
      <c r="L592" s="9">
        <v>20.18724287183257</v>
      </c>
      <c r="M592" s="9">
        <v>2.3610000000000002</v>
      </c>
    </row>
    <row r="593" spans="3:14" hidden="1">
      <c r="C593" s="112" t="s">
        <v>77</v>
      </c>
      <c r="D593" s="135" t="s">
        <v>78</v>
      </c>
      <c r="E593" t="str">
        <f>Table82[[#This Row],[Site ID]]&amp;"-"&amp;Table82[[#This Row],[Site Name]]</f>
        <v>HL-Hamble Lane (Woodlands)</v>
      </c>
      <c r="F593" s="9" t="s">
        <v>1446</v>
      </c>
      <c r="G593" t="s">
        <v>452</v>
      </c>
      <c r="H593" s="109">
        <v>45231</v>
      </c>
      <c r="I593" s="109">
        <v>45266</v>
      </c>
      <c r="J593" s="109">
        <v>839.85000000003492</v>
      </c>
      <c r="K593" s="9">
        <v>31.389229028991966</v>
      </c>
      <c r="L593" s="9">
        <v>16.382687384651341</v>
      </c>
      <c r="M593" s="9">
        <v>1.9159999999999999</v>
      </c>
    </row>
    <row r="594" spans="3:14" hidden="1">
      <c r="C594" s="112" t="s">
        <v>81</v>
      </c>
      <c r="D594" s="135" t="s">
        <v>82</v>
      </c>
      <c r="E594" t="str">
        <f>Table82[[#This Row],[Site ID]]&amp;"-"&amp;Table82[[#This Row],[Site Name]]</f>
        <v>HCF-Hamble Corner Fruit Farm</v>
      </c>
      <c r="F594" s="9" t="s">
        <v>1447</v>
      </c>
      <c r="G594" t="s">
        <v>452</v>
      </c>
      <c r="H594" s="109">
        <v>45231</v>
      </c>
      <c r="I594" s="109">
        <v>45266</v>
      </c>
      <c r="J594" s="109">
        <v>839.85000000003492</v>
      </c>
      <c r="K594" s="9">
        <v>27.916099303445883</v>
      </c>
      <c r="L594" s="9">
        <v>14.569989198040648</v>
      </c>
      <c r="M594" s="9">
        <v>1.704</v>
      </c>
    </row>
    <row r="595" spans="3:14">
      <c r="C595" s="113" t="s">
        <v>85</v>
      </c>
      <c r="D595" s="135" t="s">
        <v>86</v>
      </c>
      <c r="E595" t="str">
        <f>Table82[[#This Row],[Site ID]]&amp;"-"&amp;Table82[[#This Row],[Site Name]]</f>
        <v>HL4-Hamble Lane 4</v>
      </c>
      <c r="F595" s="9" t="s">
        <v>1448</v>
      </c>
      <c r="G595" t="s">
        <v>452</v>
      </c>
      <c r="H595" s="109">
        <v>45231</v>
      </c>
      <c r="I595" s="109">
        <v>45266</v>
      </c>
      <c r="J595" s="109">
        <v>839.85000000003492</v>
      </c>
      <c r="K595" s="149">
        <v>0.50786330892419151</v>
      </c>
      <c r="L595" s="149">
        <v>0.26506435747609164</v>
      </c>
      <c r="M595" s="150">
        <v>3.1E-2</v>
      </c>
      <c r="N595" t="s">
        <v>1558</v>
      </c>
    </row>
    <row r="596" spans="3:14" hidden="1">
      <c r="C596" s="112" t="s">
        <v>89</v>
      </c>
      <c r="D596" s="135" t="s">
        <v>90</v>
      </c>
      <c r="E596" t="str">
        <f>Table82[[#This Row],[Site ID]]&amp;"-"&amp;Table82[[#This Row],[Site Name]]</f>
        <v>HPS-Hamble Primary School</v>
      </c>
      <c r="F596" s="9" t="s">
        <v>1450</v>
      </c>
      <c r="G596" t="s">
        <v>452</v>
      </c>
      <c r="H596" s="109">
        <v>45231</v>
      </c>
      <c r="I596" s="109">
        <v>45266</v>
      </c>
      <c r="J596" s="109">
        <v>839.90000000002328</v>
      </c>
      <c r="K596" s="9">
        <v>21.050500059530311</v>
      </c>
      <c r="L596" s="9">
        <v>10.98669105403461</v>
      </c>
      <c r="M596" s="9">
        <v>1.2849999999999999</v>
      </c>
      <c r="N596" t="s">
        <v>1433</v>
      </c>
    </row>
    <row r="597" spans="3:14" hidden="1">
      <c r="C597" s="112" t="s">
        <v>88</v>
      </c>
      <c r="D597" s="135" t="s">
        <v>93</v>
      </c>
      <c r="E597" t="str">
        <f>Table82[[#This Row],[Site ID]]&amp;"-"&amp;Table82[[#This Row],[Site Name]]</f>
        <v>HPO-Hound Parish Office</v>
      </c>
      <c r="F597" s="9" t="s">
        <v>1451</v>
      </c>
      <c r="G597" t="s">
        <v>452</v>
      </c>
      <c r="H597" s="109">
        <v>45231</v>
      </c>
      <c r="I597" s="109">
        <v>45266</v>
      </c>
      <c r="J597" s="109">
        <v>839.90000000002328</v>
      </c>
      <c r="K597" s="9">
        <v>18.789823788545736</v>
      </c>
      <c r="L597" s="9">
        <v>9.8067973844184433</v>
      </c>
      <c r="M597" s="9">
        <v>1.147</v>
      </c>
    </row>
    <row r="598" spans="3:14" hidden="1">
      <c r="C598" s="112" t="s">
        <v>92</v>
      </c>
      <c r="D598" s="135" t="s">
        <v>97</v>
      </c>
      <c r="E598" t="str">
        <f>Table82[[#This Row],[Site ID]]&amp;"-"&amp;Table82[[#This Row],[Site Name]]</f>
        <v>SWA-Swaythling road</v>
      </c>
      <c r="F598" s="9" t="s">
        <v>1452</v>
      </c>
      <c r="G598" t="s">
        <v>452</v>
      </c>
      <c r="H598" s="109">
        <v>45231</v>
      </c>
      <c r="I598" s="109">
        <v>45266</v>
      </c>
      <c r="J598" s="109">
        <v>839.53333333338378</v>
      </c>
      <c r="K598" s="9">
        <v>27.729962677676408</v>
      </c>
      <c r="L598" s="9">
        <v>14.472840645968898</v>
      </c>
      <c r="M598" s="9">
        <v>1.6919999999999999</v>
      </c>
    </row>
    <row r="599" spans="3:14" hidden="1">
      <c r="C599" s="112" t="s">
        <v>96</v>
      </c>
      <c r="D599" s="135" t="s">
        <v>26</v>
      </c>
      <c r="E599" t="str">
        <f>Table82[[#This Row],[Site ID]]&amp;"-"&amp;Table82[[#This Row],[Site Name]]</f>
        <v>AL-Allington Lane</v>
      </c>
      <c r="F599" s="9" t="s">
        <v>1453</v>
      </c>
      <c r="G599" t="s">
        <v>452</v>
      </c>
      <c r="H599" s="109">
        <v>45231</v>
      </c>
      <c r="I599" s="109">
        <v>45266</v>
      </c>
      <c r="J599" s="109">
        <v>839.6166666666395</v>
      </c>
      <c r="K599" s="9">
        <v>24.777507195744892</v>
      </c>
      <c r="L599" s="9">
        <v>12.931893108426353</v>
      </c>
      <c r="M599" s="9">
        <v>1.512</v>
      </c>
    </row>
    <row r="600" spans="3:14" hidden="1">
      <c r="C600" s="112" t="s">
        <v>99</v>
      </c>
      <c r="D600" s="135" t="s">
        <v>102</v>
      </c>
      <c r="E600" t="str">
        <f>Table82[[#This Row],[Site ID]]&amp;"-"&amp;Table82[[#This Row],[Site Name]]</f>
        <v>JW-Jukes Walk</v>
      </c>
      <c r="F600" s="9" t="s">
        <v>1454</v>
      </c>
      <c r="G600" t="s">
        <v>452</v>
      </c>
      <c r="H600" s="109">
        <v>45231</v>
      </c>
      <c r="I600" s="109">
        <v>45266</v>
      </c>
      <c r="J600" s="109">
        <v>839.60000000009313</v>
      </c>
      <c r="K600" s="9">
        <v>23.385055979035045</v>
      </c>
      <c r="L600" s="9">
        <v>12.205144039162342</v>
      </c>
      <c r="M600" s="9">
        <v>1.427</v>
      </c>
    </row>
    <row r="601" spans="3:14" hidden="1">
      <c r="C601" t="s">
        <v>101</v>
      </c>
      <c r="D601" s="135" t="s">
        <v>46</v>
      </c>
      <c r="E601" t="str">
        <f>Table82[[#This Row],[Site ID]]&amp;"-"&amp;Table82[[#This Row],[Site Name]]</f>
        <v>BOT-Botley Road</v>
      </c>
      <c r="F601" s="9" t="s">
        <v>1455</v>
      </c>
      <c r="G601" t="s">
        <v>452</v>
      </c>
      <c r="H601" s="109">
        <v>45231</v>
      </c>
      <c r="I601" s="109">
        <v>45266</v>
      </c>
      <c r="J601" s="109">
        <v>839.68333333334886</v>
      </c>
      <c r="K601" s="9">
        <v>31.870651634544181</v>
      </c>
      <c r="L601" s="9">
        <v>16.633951792559593</v>
      </c>
      <c r="M601" s="9">
        <v>1.9450000000000001</v>
      </c>
    </row>
    <row r="602" spans="3:14" hidden="1">
      <c r="C602" s="113" t="s">
        <v>104</v>
      </c>
      <c r="D602" s="135" t="s">
        <v>107</v>
      </c>
      <c r="E602" t="str">
        <f>Table82[[#This Row],[Site ID]]&amp;"-"&amp;Table82[[#This Row],[Site Name]]</f>
        <v>WYV-Wyvern School</v>
      </c>
      <c r="F602" s="9" t="s">
        <v>1456</v>
      </c>
      <c r="G602" t="s">
        <v>452</v>
      </c>
      <c r="H602" s="109">
        <v>45231</v>
      </c>
      <c r="I602" s="109">
        <v>45266</v>
      </c>
      <c r="J602" s="109">
        <v>839.6333333333605</v>
      </c>
      <c r="K602" s="9">
        <v>30.75823931080928</v>
      </c>
      <c r="L602" s="9">
        <v>16.053360809399415</v>
      </c>
      <c r="M602" s="9">
        <v>1.877</v>
      </c>
    </row>
    <row r="603" spans="3:14" hidden="1">
      <c r="C603" s="112" t="s">
        <v>106</v>
      </c>
      <c r="D603" s="135" t="s">
        <v>84</v>
      </c>
      <c r="E603" t="str">
        <f>Table82[[#This Row],[Site ID]]&amp;"-"&amp;Table82[[#This Row],[Site Name]]</f>
        <v>FORSL-Fair Oak Road/Sandy Lane</v>
      </c>
      <c r="F603" s="9" t="s">
        <v>1457</v>
      </c>
      <c r="G603" t="s">
        <v>452</v>
      </c>
      <c r="H603" s="109">
        <v>45231</v>
      </c>
      <c r="I603" s="109">
        <v>45266</v>
      </c>
      <c r="J603" s="109">
        <v>839.73333333333721</v>
      </c>
      <c r="K603" s="9">
        <v>32.901006668783587</v>
      </c>
      <c r="L603" s="9">
        <v>17.171715380367218</v>
      </c>
      <c r="M603" s="9">
        <v>2.008</v>
      </c>
    </row>
    <row r="604" spans="3:14" hidden="1">
      <c r="C604" s="112" t="s">
        <v>109</v>
      </c>
      <c r="D604" s="135" t="s">
        <v>80</v>
      </c>
      <c r="E604" t="str">
        <f>Table82[[#This Row],[Site ID]]&amp;"-"&amp;Table82[[#This Row],[Site Name]]</f>
        <v>FOR-Fair Oak Road</v>
      </c>
      <c r="F604" s="9" t="s">
        <v>1458</v>
      </c>
      <c r="G604" t="s">
        <v>452</v>
      </c>
      <c r="H604" s="109">
        <v>45231</v>
      </c>
      <c r="I604" s="109">
        <v>45266</v>
      </c>
      <c r="J604" s="109">
        <v>839.59999999991851</v>
      </c>
      <c r="K604" s="9">
        <v>22.090438303956411</v>
      </c>
      <c r="L604" s="9">
        <v>11.529456317305016</v>
      </c>
      <c r="M604" s="9">
        <v>1.3480000000000001</v>
      </c>
    </row>
    <row r="605" spans="3:14" hidden="1">
      <c r="C605" s="112" t="s">
        <v>111</v>
      </c>
      <c r="D605" s="135" t="s">
        <v>49</v>
      </c>
      <c r="E605" t="str">
        <f>Table82[[#This Row],[Site ID]]&amp;"-"&amp;Table82[[#This Row],[Site Name]]</f>
        <v>BR-Bishopstoke Road</v>
      </c>
      <c r="F605" s="9" t="s">
        <v>1459</v>
      </c>
      <c r="G605" t="s">
        <v>452</v>
      </c>
      <c r="H605" s="109">
        <v>45231</v>
      </c>
      <c r="I605" s="109">
        <v>45266</v>
      </c>
      <c r="J605" s="109">
        <v>841.58333333343035</v>
      </c>
      <c r="K605" s="9">
        <v>33.482640261408164</v>
      </c>
      <c r="L605" s="9">
        <v>17.475281973595077</v>
      </c>
      <c r="M605" s="9">
        <v>2.048</v>
      </c>
    </row>
    <row r="606" spans="3:14" hidden="1">
      <c r="C606" s="112" t="s">
        <v>113</v>
      </c>
      <c r="D606" s="135" t="s">
        <v>52</v>
      </c>
      <c r="E606" t="str">
        <f>Table82[[#This Row],[Site ID]]&amp;"-"&amp;Table82[[#This Row],[Site Name]]</f>
        <v>BR2-Bishopstoke Road 2</v>
      </c>
      <c r="F606" s="9" t="s">
        <v>1460</v>
      </c>
      <c r="G606" t="s">
        <v>452</v>
      </c>
      <c r="H606" s="109">
        <v>45231</v>
      </c>
      <c r="I606" s="109">
        <v>45266</v>
      </c>
      <c r="J606" s="109">
        <v>841.46666666673264</v>
      </c>
      <c r="K606" s="9">
        <v>33.879711614638445</v>
      </c>
      <c r="L606" s="9">
        <v>17.682521719539899</v>
      </c>
      <c r="M606" s="9">
        <v>2.0720000000000001</v>
      </c>
    </row>
    <row r="607" spans="3:14" hidden="1">
      <c r="C607" s="112" t="s">
        <v>115</v>
      </c>
      <c r="D607" s="135" t="s">
        <v>118</v>
      </c>
      <c r="E607" t="str">
        <f>Table82[[#This Row],[Site ID]]&amp;"-"&amp;Table82[[#This Row],[Site Name]]</f>
        <v>TWY-Twyford Road</v>
      </c>
      <c r="F607" s="9" t="s">
        <v>1461</v>
      </c>
      <c r="G607" t="s">
        <v>452</v>
      </c>
      <c r="H607" s="109">
        <v>45231</v>
      </c>
      <c r="I607" s="109">
        <v>45266</v>
      </c>
      <c r="J607" s="109">
        <v>841.48333333327901</v>
      </c>
      <c r="K607" s="9">
        <v>27.04436926855529</v>
      </c>
      <c r="L607" s="9">
        <v>14.11501527586393</v>
      </c>
      <c r="M607" s="9">
        <v>1.6539999999999999</v>
      </c>
    </row>
    <row r="608" spans="3:14" hidden="1">
      <c r="C608" s="112" t="s">
        <v>117</v>
      </c>
      <c r="D608" s="135" t="s">
        <v>122</v>
      </c>
      <c r="E608" t="str">
        <f>Table82[[#This Row],[Site ID]]&amp;"-"&amp;Table82[[#This Row],[Site Name]]</f>
        <v>MS-Mill Street</v>
      </c>
      <c r="F608" s="9" t="s">
        <v>1462</v>
      </c>
      <c r="G608" t="s">
        <v>452</v>
      </c>
      <c r="H608" s="109">
        <v>45231</v>
      </c>
      <c r="I608" s="109">
        <v>45266</v>
      </c>
      <c r="J608" s="109">
        <v>841.53333333344199</v>
      </c>
      <c r="K608" s="9">
        <v>30.803243286061139</v>
      </c>
      <c r="L608" s="9">
        <v>16.076849314228152</v>
      </c>
      <c r="M608" s="9">
        <v>1.8839999999999999</v>
      </c>
    </row>
    <row r="609" spans="3:14" hidden="1">
      <c r="C609" s="112" t="s">
        <v>121</v>
      </c>
      <c r="D609" s="135" t="s">
        <v>72</v>
      </c>
      <c r="E609" t="str">
        <f>Table82[[#This Row],[Site ID]]&amp;"-"&amp;Table82[[#This Row],[Site Name]]</f>
        <v>CR4-Campbell Road 4</v>
      </c>
      <c r="F609" s="9" t="s">
        <v>1463</v>
      </c>
      <c r="G609" t="s">
        <v>452</v>
      </c>
      <c r="H609" s="109">
        <v>45231</v>
      </c>
      <c r="I609" s="109">
        <v>45266</v>
      </c>
      <c r="J609" s="109">
        <v>841.66666666668607</v>
      </c>
      <c r="K609" s="9">
        <v>27.921234059405297</v>
      </c>
      <c r="L609" s="9">
        <v>14.572669133301304</v>
      </c>
      <c r="M609" s="9">
        <v>1.708</v>
      </c>
    </row>
    <row r="610" spans="3:14" hidden="1">
      <c r="C610" s="112" t="s">
        <v>129</v>
      </c>
      <c r="D610" s="135" t="s">
        <v>68</v>
      </c>
      <c r="E610" t="str">
        <f>Table82[[#This Row],[Site ID]]&amp;"-"&amp;Table82[[#This Row],[Site Name]]</f>
        <v>CR3-Campbell Road 3</v>
      </c>
      <c r="F610" s="9" t="s">
        <v>1464</v>
      </c>
      <c r="G610" t="s">
        <v>452</v>
      </c>
      <c r="H610" s="109">
        <v>45231</v>
      </c>
      <c r="I610" s="109">
        <v>45266</v>
      </c>
      <c r="J610" s="109">
        <v>841.66666666668607</v>
      </c>
      <c r="K610" s="9">
        <v>20.64667366336586</v>
      </c>
      <c r="L610" s="9">
        <v>10.775925711568821</v>
      </c>
      <c r="M610" s="9">
        <v>1.2629999999999999</v>
      </c>
    </row>
    <row r="611" spans="3:14" hidden="1">
      <c r="C611" s="112" t="s">
        <v>125</v>
      </c>
      <c r="D611" s="135" t="s">
        <v>64</v>
      </c>
      <c r="E611" t="str">
        <f>Table82[[#This Row],[Site ID]]&amp;"-"&amp;Table82[[#This Row],[Site Name]]</f>
        <v>CR-Campbell Road</v>
      </c>
      <c r="F611" s="9" t="s">
        <v>1465</v>
      </c>
      <c r="G611" t="s">
        <v>452</v>
      </c>
      <c r="H611" s="109">
        <v>45231</v>
      </c>
      <c r="I611" s="109">
        <v>45266</v>
      </c>
      <c r="J611" s="109">
        <v>841.64999999996508</v>
      </c>
      <c r="K611" s="9">
        <v>36.357174597518295</v>
      </c>
      <c r="L611" s="9">
        <v>18.975560854654642</v>
      </c>
      <c r="M611" s="9">
        <v>2.2240000000000002</v>
      </c>
    </row>
    <row r="612" spans="3:14" hidden="1">
      <c r="C612" s="112" t="s">
        <v>128</v>
      </c>
      <c r="D612" s="135" t="s">
        <v>135</v>
      </c>
      <c r="E612" t="str">
        <f>Table82[[#This Row],[Site ID]]&amp;"-"&amp;Table82[[#This Row],[Site Name]]</f>
        <v>SRAN(A)-Southampton Road Analyser (A)</v>
      </c>
      <c r="F612" s="9" t="s">
        <v>1466</v>
      </c>
      <c r="G612" t="s">
        <v>452</v>
      </c>
      <c r="H612" s="109">
        <v>45231</v>
      </c>
      <c r="I612" s="109">
        <v>45266</v>
      </c>
      <c r="J612" s="109">
        <v>841.64999999996508</v>
      </c>
      <c r="K612" s="9">
        <v>32.695300897048824</v>
      </c>
      <c r="L612" s="9">
        <v>17.064353286559928</v>
      </c>
      <c r="M612" s="9">
        <v>2</v>
      </c>
    </row>
    <row r="613" spans="3:14" hidden="1">
      <c r="C613" s="112" t="s">
        <v>131</v>
      </c>
      <c r="D613" s="135" t="s">
        <v>138</v>
      </c>
      <c r="E613" t="str">
        <f>Table82[[#This Row],[Site ID]]&amp;"-"&amp;Table82[[#This Row],[Site Name]]</f>
        <v>SRAN(B)-Southampton Road Analyser (B)</v>
      </c>
      <c r="F613" s="9" t="s">
        <v>1467</v>
      </c>
      <c r="G613" t="s">
        <v>452</v>
      </c>
      <c r="H613" s="109">
        <v>45231</v>
      </c>
      <c r="I613" s="109">
        <v>45266</v>
      </c>
      <c r="J613" s="109">
        <v>841.64999999996508</v>
      </c>
      <c r="K613" s="9">
        <v>25.616768252837751</v>
      </c>
      <c r="L613" s="9">
        <v>13.369920800019704</v>
      </c>
      <c r="M613" s="9">
        <v>1.5669999999999999</v>
      </c>
      <c r="N613" t="s">
        <v>1433</v>
      </c>
    </row>
    <row r="614" spans="3:14" hidden="1">
      <c r="C614" s="112" t="s">
        <v>134</v>
      </c>
      <c r="D614" s="135" t="s">
        <v>141</v>
      </c>
      <c r="E614" t="str">
        <f>Table82[[#This Row],[Site ID]]&amp;"-"&amp;Table82[[#This Row],[Site Name]]</f>
        <v>SRAN(C)-Southampton Road Analyser (C)</v>
      </c>
      <c r="F614" s="9" t="s">
        <v>1468</v>
      </c>
      <c r="G614" t="s">
        <v>452</v>
      </c>
      <c r="H614" s="109">
        <v>45231</v>
      </c>
      <c r="I614" s="109">
        <v>45266</v>
      </c>
      <c r="J614" s="109">
        <v>841.64999999996508</v>
      </c>
      <c r="K614" s="9">
        <v>33.823288777997007</v>
      </c>
      <c r="L614" s="9">
        <v>17.653073474946247</v>
      </c>
      <c r="M614" s="9">
        <v>2.069</v>
      </c>
    </row>
    <row r="615" spans="3:14" hidden="1">
      <c r="C615" s="112" t="s">
        <v>137</v>
      </c>
      <c r="D615" s="135" t="s">
        <v>56</v>
      </c>
      <c r="E615" t="str">
        <f>Table82[[#This Row],[Site ID]]&amp;"-"&amp;Table82[[#This Row],[Site Name]]</f>
        <v>CA-Chestnut Avenue</v>
      </c>
      <c r="F615" s="9" t="s">
        <v>1469</v>
      </c>
      <c r="G615" t="s">
        <v>452</v>
      </c>
      <c r="H615" s="109">
        <v>45231</v>
      </c>
      <c r="I615" s="109">
        <v>45266</v>
      </c>
      <c r="J615" s="109">
        <v>841.53333333326736</v>
      </c>
      <c r="K615" s="9">
        <v>25.456820486415683</v>
      </c>
      <c r="L615" s="9">
        <v>13.28644075491424</v>
      </c>
      <c r="M615" s="9">
        <v>1.5569999999999999</v>
      </c>
    </row>
    <row r="616" spans="3:14" hidden="1">
      <c r="C616" s="112" t="s">
        <v>148</v>
      </c>
      <c r="D616" s="135" t="s">
        <v>149</v>
      </c>
      <c r="E616" t="str">
        <f>Table82[[#This Row],[Site ID]]&amp;"-"&amp;Table82[[#This Row],[Site Name]]</f>
        <v>SR1-Southampton Road 1</v>
      </c>
      <c r="F616" s="9" t="s">
        <v>1470</v>
      </c>
      <c r="G616" t="s">
        <v>452</v>
      </c>
      <c r="H616" s="109">
        <v>45231</v>
      </c>
      <c r="I616" s="109">
        <v>45266</v>
      </c>
      <c r="J616" s="109">
        <v>841.53333333344199</v>
      </c>
      <c r="K616" s="9">
        <v>34.62912382159103</v>
      </c>
      <c r="L616" s="9">
        <v>18.073655439243755</v>
      </c>
      <c r="M616" s="9">
        <v>2.1179999999999999</v>
      </c>
      <c r="N616" t="s">
        <v>1440</v>
      </c>
    </row>
    <row r="617" spans="3:14" hidden="1">
      <c r="C617" s="112" t="s">
        <v>140</v>
      </c>
      <c r="D617" s="135" t="s">
        <v>152</v>
      </c>
      <c r="E617" t="str">
        <f>Table82[[#This Row],[Site ID]]&amp;"-"&amp;Table82[[#This Row],[Site Name]]</f>
        <v>SR2-Southampton Road 2</v>
      </c>
      <c r="F617" s="9" t="s">
        <v>1471</v>
      </c>
      <c r="G617" t="s">
        <v>452</v>
      </c>
      <c r="H617" s="109">
        <v>45231</v>
      </c>
      <c r="I617" s="109">
        <v>45266</v>
      </c>
      <c r="J617" s="109">
        <v>841.54999999998836</v>
      </c>
      <c r="K617" s="9">
        <v>34.759234745410737</v>
      </c>
      <c r="L617" s="9">
        <v>18.141563019525439</v>
      </c>
      <c r="M617" s="9">
        <v>2.1259999999999999</v>
      </c>
      <c r="N617" t="s">
        <v>1433</v>
      </c>
    </row>
    <row r="618" spans="3:14" hidden="1">
      <c r="C618" s="112" t="s">
        <v>144</v>
      </c>
      <c r="D618" s="135" t="s">
        <v>156</v>
      </c>
      <c r="E618" t="str">
        <f>Table82[[#This Row],[Site ID]]&amp;"-"&amp;Table82[[#This Row],[Site Name]]</f>
        <v>TP(A)-The Point (A)</v>
      </c>
      <c r="F618" s="9" t="s">
        <v>1472</v>
      </c>
      <c r="G618" t="s">
        <v>452</v>
      </c>
      <c r="H618" s="109">
        <v>45231</v>
      </c>
      <c r="I618" s="109">
        <v>45266</v>
      </c>
      <c r="J618" s="109">
        <v>841.59999999997672</v>
      </c>
      <c r="K618" s="9">
        <v>24.571978374525393</v>
      </c>
      <c r="L618" s="9">
        <v>12.824623368750206</v>
      </c>
      <c r="M618" s="9">
        <v>1.5029999999999999</v>
      </c>
    </row>
    <row r="619" spans="3:14" hidden="1">
      <c r="C619" s="112" t="s">
        <v>147</v>
      </c>
      <c r="D619" s="135" t="s">
        <v>159</v>
      </c>
      <c r="E619" t="str">
        <f>Table82[[#This Row],[Site ID]]&amp;"-"&amp;Table82[[#This Row],[Site Name]]</f>
        <v>TP(B)-The Point (B)</v>
      </c>
      <c r="F619" s="9" t="s">
        <v>1473</v>
      </c>
      <c r="G619" t="s">
        <v>452</v>
      </c>
      <c r="H619" s="109">
        <v>45231</v>
      </c>
      <c r="I619" s="109">
        <v>45266</v>
      </c>
      <c r="J619" s="109">
        <v>841.59999999997672</v>
      </c>
      <c r="K619" s="9">
        <v>24.55562975285239</v>
      </c>
      <c r="L619" s="9">
        <v>12.816090685204797</v>
      </c>
      <c r="M619" s="9">
        <v>1.502</v>
      </c>
    </row>
    <row r="620" spans="3:14" hidden="1">
      <c r="C620" s="112" t="s">
        <v>151</v>
      </c>
      <c r="D620" s="135" t="s">
        <v>162</v>
      </c>
      <c r="E620" t="str">
        <f>Table82[[#This Row],[Site ID]]&amp;"-"&amp;Table82[[#This Row],[Site Name]]</f>
        <v>TP(C)-The Point (C)</v>
      </c>
      <c r="F620" s="9" t="s">
        <v>1474</v>
      </c>
      <c r="G620" t="s">
        <v>452</v>
      </c>
      <c r="H620" s="109">
        <v>45231</v>
      </c>
      <c r="I620" s="109">
        <v>45266</v>
      </c>
      <c r="J620" s="109">
        <v>841.60000000015134</v>
      </c>
      <c r="K620" s="9">
        <v>22.90441896387421</v>
      </c>
      <c r="L620" s="9">
        <v>11.954289647115976</v>
      </c>
      <c r="M620" s="9">
        <v>1.401</v>
      </c>
    </row>
    <row r="621" spans="3:14" hidden="1">
      <c r="C621" s="112" t="s">
        <v>155</v>
      </c>
      <c r="D621" s="135" t="s">
        <v>124</v>
      </c>
      <c r="E621" t="str">
        <f>Table82[[#This Row],[Site ID]]&amp;"-"&amp;Table82[[#This Row],[Site Name]]</f>
        <v>LRPR-leigh road/pluto Road</v>
      </c>
      <c r="F621" s="9" t="s">
        <v>1475</v>
      </c>
      <c r="G621" t="s">
        <v>452</v>
      </c>
      <c r="H621" s="109">
        <v>45231</v>
      </c>
      <c r="I621" s="109">
        <v>45266</v>
      </c>
      <c r="J621" s="109">
        <v>841.64999999996508</v>
      </c>
      <c r="K621" s="9">
        <v>27.022666191410853</v>
      </c>
      <c r="L621" s="9">
        <v>14.103687991341781</v>
      </c>
      <c r="M621" s="9">
        <v>1.653</v>
      </c>
    </row>
    <row r="622" spans="3:14" hidden="1">
      <c r="C622" s="112" t="s">
        <v>158</v>
      </c>
      <c r="D622" s="135" t="s">
        <v>143</v>
      </c>
      <c r="E622" t="str">
        <f>Table82[[#This Row],[Site ID]]&amp;"-"&amp;Table82[[#This Row],[Site Name]]</f>
        <v>OX-Oxburgh Close</v>
      </c>
      <c r="F622" s="9" t="s">
        <v>1476</v>
      </c>
      <c r="G622" t="s">
        <v>452</v>
      </c>
      <c r="H622" s="109">
        <v>45231</v>
      </c>
      <c r="I622" s="109">
        <v>45266</v>
      </c>
      <c r="J622" s="109">
        <v>841.70000000012806</v>
      </c>
      <c r="K622" s="9">
        <v>16.477452774145053</v>
      </c>
      <c r="L622" s="9">
        <v>8.5999231597834314</v>
      </c>
      <c r="M622" s="9">
        <v>1.008</v>
      </c>
      <c r="N622" t="s">
        <v>1440</v>
      </c>
    </row>
    <row r="623" spans="3:14" hidden="1">
      <c r="C623" s="112" t="s">
        <v>161</v>
      </c>
      <c r="D623" s="135" t="s">
        <v>95</v>
      </c>
      <c r="E623" t="str">
        <f>Table82[[#This Row],[Site ID]]&amp;"-"&amp;Table82[[#This Row],[Site Name]]</f>
        <v>HG-Hadleigh Gardens</v>
      </c>
      <c r="F623" s="9" t="s">
        <v>1477</v>
      </c>
      <c r="G623" t="s">
        <v>452</v>
      </c>
      <c r="H623" s="109">
        <v>45231</v>
      </c>
      <c r="I623" s="109">
        <v>45266</v>
      </c>
      <c r="J623" s="109">
        <v>841.69999999995343</v>
      </c>
      <c r="K623" s="9">
        <v>19.109268147797184</v>
      </c>
      <c r="L623" s="9">
        <v>9.9735219978064649</v>
      </c>
      <c r="M623" s="9">
        <v>1.169</v>
      </c>
    </row>
    <row r="624" spans="3:14" hidden="1">
      <c r="C624" s="112" t="s">
        <v>164</v>
      </c>
      <c r="D624" s="135" t="s">
        <v>175</v>
      </c>
      <c r="E624" t="str">
        <f>Table82[[#This Row],[Site ID]]&amp;"-"&amp;Table82[[#This Row],[Site Name]]</f>
        <v>WA-Woodside Avenue</v>
      </c>
      <c r="F624" s="9" t="s">
        <v>1478</v>
      </c>
      <c r="G624" t="s">
        <v>452</v>
      </c>
      <c r="H624" s="109">
        <v>45231</v>
      </c>
      <c r="I624" s="109">
        <v>45266</v>
      </c>
      <c r="J624" s="109">
        <v>841.68333333340706</v>
      </c>
      <c r="K624" s="9">
        <v>35.701854616737137</v>
      </c>
      <c r="L624" s="9">
        <v>18.633535812493289</v>
      </c>
      <c r="M624" s="9">
        <v>2.1840000000000002</v>
      </c>
    </row>
    <row r="625" spans="3:14" hidden="1">
      <c r="C625" s="112" t="s">
        <v>168</v>
      </c>
      <c r="D625" s="135" t="s">
        <v>42</v>
      </c>
      <c r="E625" t="str">
        <f>Table82[[#This Row],[Site ID]]&amp;"-"&amp;Table82[[#This Row],[Site Name]]</f>
        <v>BEL-Belmont Road</v>
      </c>
      <c r="F625" s="9" t="s">
        <v>1479</v>
      </c>
      <c r="G625" t="s">
        <v>452</v>
      </c>
      <c r="H625" s="109">
        <v>45231</v>
      </c>
      <c r="I625" s="109">
        <v>45266</v>
      </c>
      <c r="J625" s="109">
        <v>841.66666666668607</v>
      </c>
      <c r="K625" s="9">
        <v>22.755478811880661</v>
      </c>
      <c r="L625" s="9">
        <v>11.876554703486775</v>
      </c>
      <c r="M625" s="9">
        <v>1.3919999999999999</v>
      </c>
    </row>
    <row r="626" spans="3:14" hidden="1">
      <c r="C626" s="112" t="s">
        <v>171</v>
      </c>
      <c r="D626" s="135" t="s">
        <v>120</v>
      </c>
      <c r="E626" t="str">
        <f>Table82[[#This Row],[Site ID]]&amp;"-"&amp;Table82[[#This Row],[Site Name]]</f>
        <v>LR13-Leigh Road/J13</v>
      </c>
      <c r="F626" s="9" t="s">
        <v>1480</v>
      </c>
      <c r="G626" t="s">
        <v>452</v>
      </c>
      <c r="H626" s="109">
        <v>45231</v>
      </c>
      <c r="I626" s="109">
        <v>45266</v>
      </c>
      <c r="J626" s="109">
        <v>841.70000000012806</v>
      </c>
      <c r="K626" s="9">
        <v>36.878108589753204</v>
      </c>
      <c r="L626" s="9">
        <v>19.247447071896246</v>
      </c>
      <c r="M626" s="9">
        <v>2.2559999999999998</v>
      </c>
    </row>
    <row r="627" spans="3:14" hidden="1">
      <c r="C627" s="112" t="s">
        <v>174</v>
      </c>
      <c r="D627" s="135" t="s">
        <v>167</v>
      </c>
      <c r="E627" t="str">
        <f>Table82[[#This Row],[Site ID]]&amp;"-"&amp;Table82[[#This Row],[Site Name]]</f>
        <v>SC(A)-Steele Close (A)</v>
      </c>
      <c r="F627" s="9" t="s">
        <v>1481</v>
      </c>
      <c r="G627" t="s">
        <v>452</v>
      </c>
      <c r="H627" s="109">
        <v>45231</v>
      </c>
      <c r="I627" s="109">
        <v>45266</v>
      </c>
      <c r="J627" s="109">
        <v>841.68333333323244</v>
      </c>
      <c r="K627" s="9">
        <v>21.300144947627352</v>
      </c>
      <c r="L627" s="9">
        <v>11.116985880807595</v>
      </c>
      <c r="M627" s="9">
        <v>1.3029999999999999</v>
      </c>
    </row>
    <row r="628" spans="3:14" hidden="1">
      <c r="C628" s="112" t="s">
        <v>177</v>
      </c>
      <c r="D628" s="135" t="s">
        <v>170</v>
      </c>
      <c r="E628" t="str">
        <f>Table82[[#This Row],[Site ID]]&amp;"-"&amp;Table82[[#This Row],[Site Name]]</f>
        <v>SC(B)-Steele Close (B)</v>
      </c>
      <c r="F628" s="9" t="s">
        <v>1482</v>
      </c>
      <c r="G628" t="s">
        <v>452</v>
      </c>
      <c r="H628" s="109">
        <v>45231</v>
      </c>
      <c r="I628" s="109">
        <v>45266</v>
      </c>
      <c r="J628" s="109">
        <v>841.70000000012806</v>
      </c>
      <c r="K628" s="9">
        <v>21.790123559459676</v>
      </c>
      <c r="L628" s="9">
        <v>11.372715845229477</v>
      </c>
      <c r="M628" s="9">
        <v>1.333</v>
      </c>
    </row>
    <row r="629" spans="3:14" hidden="1">
      <c r="C629" s="112" t="s">
        <v>179</v>
      </c>
      <c r="D629" s="135" t="s">
        <v>173</v>
      </c>
      <c r="E629" t="str">
        <f>Table82[[#This Row],[Site ID]]&amp;"-"&amp;Table82[[#This Row],[Site Name]]</f>
        <v>SC(C)-Steele Close (C)</v>
      </c>
      <c r="F629" s="9" t="s">
        <v>1483</v>
      </c>
      <c r="G629" t="s">
        <v>452</v>
      </c>
      <c r="H629" s="109">
        <v>45231</v>
      </c>
      <c r="I629" s="109">
        <v>45266</v>
      </c>
      <c r="J629" s="109">
        <v>841.68333333340706</v>
      </c>
      <c r="K629" s="9">
        <v>21.447267974889709</v>
      </c>
      <c r="L629" s="9">
        <v>11.193772429483147</v>
      </c>
      <c r="M629" s="9">
        <v>1.3120000000000001</v>
      </c>
    </row>
    <row r="630" spans="3:14" hidden="1">
      <c r="C630" s="112" t="s">
        <v>182</v>
      </c>
      <c r="D630" s="135" t="s">
        <v>127</v>
      </c>
      <c r="E630" t="str">
        <f>Table82[[#This Row],[Site ID]]&amp;"-"&amp;Table82[[#This Row],[Site Name]]</f>
        <v>MC-Medina Close</v>
      </c>
      <c r="F630" s="9" t="s">
        <v>1484</v>
      </c>
      <c r="G630" t="s">
        <v>452</v>
      </c>
      <c r="H630" s="109">
        <v>45231</v>
      </c>
      <c r="I630" s="109">
        <v>45266</v>
      </c>
      <c r="J630" s="109">
        <v>841.68333333323244</v>
      </c>
      <c r="K630" s="9">
        <v>20.417406784026529</v>
      </c>
      <c r="L630" s="9">
        <v>10.65626658874036</v>
      </c>
      <c r="M630" s="9">
        <v>1.2490000000000001</v>
      </c>
    </row>
    <row r="631" spans="3:14" hidden="1">
      <c r="C631" s="112" t="s">
        <v>184</v>
      </c>
      <c r="D631" s="135" t="s">
        <v>154</v>
      </c>
      <c r="E631" t="str">
        <f>Table82[[#This Row],[Site ID]]&amp;"-"&amp;Table82[[#This Row],[Site Name]]</f>
        <v>PC(A)-Porteous Crescent (A)</v>
      </c>
      <c r="F631" s="9" t="s">
        <v>1485</v>
      </c>
      <c r="G631" t="s">
        <v>452</v>
      </c>
      <c r="H631" s="109">
        <v>45231</v>
      </c>
      <c r="I631" s="109">
        <v>45266</v>
      </c>
      <c r="J631" s="109">
        <v>841.71666666667443</v>
      </c>
      <c r="K631" s="9">
        <v>17.47425420272047</v>
      </c>
      <c r="L631" s="9">
        <v>9.1201744273071341</v>
      </c>
      <c r="M631" s="9">
        <v>1.069</v>
      </c>
      <c r="N631" t="s">
        <v>1440</v>
      </c>
    </row>
    <row r="632" spans="3:14" hidden="1">
      <c r="C632" s="112" t="s">
        <v>186</v>
      </c>
      <c r="D632" s="135" t="s">
        <v>133</v>
      </c>
      <c r="E632" t="str">
        <f>Table82[[#This Row],[Site ID]]&amp;"-"&amp;Table82[[#This Row],[Site Name]]</f>
        <v>NH-Nuffield Hospital</v>
      </c>
      <c r="F632" s="9" t="s">
        <v>1486</v>
      </c>
      <c r="G632" t="s">
        <v>452</v>
      </c>
      <c r="H632" s="109">
        <v>45231</v>
      </c>
      <c r="I632" s="109">
        <v>45266</v>
      </c>
      <c r="J632" s="109">
        <v>841.71666666667443</v>
      </c>
      <c r="K632" s="9">
        <v>19.811783062392148</v>
      </c>
      <c r="L632" s="9">
        <v>10.340179051352896</v>
      </c>
      <c r="M632" s="9">
        <v>1.212</v>
      </c>
    </row>
    <row r="633" spans="3:14" hidden="1">
      <c r="C633" s="112" t="s">
        <v>189</v>
      </c>
      <c r="D633" s="135" t="s">
        <v>30</v>
      </c>
      <c r="E633" t="str">
        <f>Table82[[#This Row],[Site ID]]&amp;"-"&amp;Table82[[#This Row],[Site Name]]</f>
        <v>AR-Ashdown Road</v>
      </c>
      <c r="F633" s="9" t="s">
        <v>1487</v>
      </c>
      <c r="G633" t="s">
        <v>452</v>
      </c>
      <c r="H633" s="109">
        <v>45231</v>
      </c>
      <c r="I633" s="109">
        <v>45266</v>
      </c>
      <c r="J633" s="109">
        <v>841.7333333332208</v>
      </c>
      <c r="K633" s="9">
        <v>10.052809678442655</v>
      </c>
      <c r="L633" s="9">
        <v>5.2467691432372936</v>
      </c>
      <c r="M633" s="9">
        <v>0.61499999999999999</v>
      </c>
    </row>
    <row r="634" spans="3:14" hidden="1">
      <c r="C634" s="112" t="s">
        <v>191</v>
      </c>
      <c r="D634" s="135" t="s">
        <v>60</v>
      </c>
      <c r="E634" t="str">
        <f>Table82[[#This Row],[Site ID]]&amp;"-"&amp;Table82[[#This Row],[Site Name]]</f>
        <v>CC-Chestnut Close</v>
      </c>
      <c r="F634" s="9" t="s">
        <v>1488</v>
      </c>
      <c r="G634" t="s">
        <v>452</v>
      </c>
      <c r="H634" s="109">
        <v>45231</v>
      </c>
      <c r="I634" s="109">
        <v>45266</v>
      </c>
      <c r="J634" s="109">
        <v>841.7333333332208</v>
      </c>
      <c r="K634" s="9">
        <v>24.862314668148418</v>
      </c>
      <c r="L634" s="9">
        <v>12.976155881079551</v>
      </c>
      <c r="M634" s="9">
        <v>1.5209999999999999</v>
      </c>
      <c r="N634" t="s">
        <v>1444</v>
      </c>
    </row>
    <row r="635" spans="3:14" hidden="1">
      <c r="C635" s="112" t="s">
        <v>193</v>
      </c>
      <c r="D635" s="135" t="s">
        <v>188</v>
      </c>
      <c r="E635" t="str">
        <f>Table82[[#This Row],[Site ID]]&amp;"-"&amp;Table82[[#This Row],[Site Name]]</f>
        <v>SSQ-Sparrow Square</v>
      </c>
      <c r="F635" s="9" t="s">
        <v>1489</v>
      </c>
      <c r="G635" t="s">
        <v>452</v>
      </c>
      <c r="H635" s="109">
        <v>45231</v>
      </c>
      <c r="I635" s="109">
        <v>45266</v>
      </c>
      <c r="J635" s="109">
        <v>841.73333333339542</v>
      </c>
      <c r="K635" s="9">
        <v>27.608448043717274</v>
      </c>
      <c r="L635" s="9">
        <v>14.409419647034069</v>
      </c>
      <c r="M635" s="9">
        <v>1.6890000000000001</v>
      </c>
    </row>
    <row r="636" spans="3:14" hidden="1">
      <c r="C636" s="113" t="s">
        <v>195</v>
      </c>
      <c r="D636" s="135" t="s">
        <v>76</v>
      </c>
      <c r="E636" t="str">
        <f>Table82[[#This Row],[Site ID]]&amp;"-"&amp;Table82[[#This Row],[Site Name]]</f>
        <v>DD (A)-Dove Dale</v>
      </c>
      <c r="F636" s="9" t="s">
        <v>1491</v>
      </c>
      <c r="G636" t="s">
        <v>452</v>
      </c>
      <c r="H636" s="109">
        <v>45231</v>
      </c>
      <c r="I636" s="109">
        <v>45266</v>
      </c>
      <c r="J636" s="109">
        <v>841.69999999995343</v>
      </c>
      <c r="K636" s="9">
        <v>13.077343471546406</v>
      </c>
      <c r="L636" s="9">
        <v>6.8253358410993776</v>
      </c>
      <c r="M636" s="9">
        <v>0.8</v>
      </c>
      <c r="N636" t="s">
        <v>1440</v>
      </c>
    </row>
    <row r="637" spans="3:14" hidden="1">
      <c r="C637" s="112" t="s">
        <v>197</v>
      </c>
      <c r="D637" s="135" t="s">
        <v>146</v>
      </c>
      <c r="E637" t="str">
        <f>Table82[[#This Row],[Site ID]]&amp;"-"&amp;Table82[[#This Row],[Site Name]]</f>
        <v>PA-Passfield Avenue</v>
      </c>
      <c r="F637" s="9" t="s">
        <v>1492</v>
      </c>
      <c r="G637" t="s">
        <v>452</v>
      </c>
      <c r="H637" s="109">
        <v>45231</v>
      </c>
      <c r="I637" s="109">
        <v>45266</v>
      </c>
      <c r="J637" s="109">
        <v>841.6333333334187</v>
      </c>
      <c r="K637" s="9">
        <v>24.554657214144605</v>
      </c>
      <c r="L637" s="9">
        <v>12.815583097152716</v>
      </c>
      <c r="M637" s="9">
        <v>1.502</v>
      </c>
    </row>
    <row r="638" spans="3:14" hidden="1">
      <c r="C638" s="112" t="s">
        <v>12</v>
      </c>
      <c r="D638" s="141" t="s">
        <v>13</v>
      </c>
      <c r="E638" s="208" t="str">
        <f>Table82[[#This Row],[Site ID]]&amp;"-"&amp;Table82[[#This Row],[Site Name]]</f>
        <v>HSB-High Street Botley</v>
      </c>
      <c r="F638" s="93" t="s">
        <v>1494</v>
      </c>
      <c r="G638" s="226" t="s">
        <v>1340</v>
      </c>
      <c r="H638" s="109">
        <v>45266</v>
      </c>
      <c r="I638" s="109">
        <v>45294</v>
      </c>
      <c r="J638" s="9">
        <v>673.01666666666279</v>
      </c>
      <c r="K638" s="9">
        <v>28.171519278868935</v>
      </c>
      <c r="L638" s="9">
        <v>14.703298162248922</v>
      </c>
      <c r="M638" s="9">
        <v>1.3779999999999999</v>
      </c>
      <c r="N638" s="208"/>
    </row>
    <row r="639" spans="3:14" hidden="1">
      <c r="C639" s="112" t="s">
        <v>23</v>
      </c>
      <c r="D639" s="141" t="s">
        <v>24</v>
      </c>
      <c r="E639" s="208" t="str">
        <f>Table82[[#This Row],[Site ID]]&amp;"-"&amp;Table82[[#This Row],[Site Name]]</f>
        <v>HSB2A-High Street Botley 2 (A)</v>
      </c>
      <c r="F639" s="93" t="s">
        <v>1495</v>
      </c>
      <c r="G639" s="226" t="s">
        <v>1340</v>
      </c>
      <c r="H639" s="109">
        <v>45266</v>
      </c>
      <c r="I639" s="109">
        <v>45294</v>
      </c>
      <c r="J639" s="9">
        <v>673.03333333320916</v>
      </c>
      <c r="K639" s="9">
        <v>23.325767421132529</v>
      </c>
      <c r="L639" s="9">
        <v>12.174200115413637</v>
      </c>
      <c r="M639" s="9">
        <v>1.141</v>
      </c>
      <c r="N639" s="208"/>
    </row>
    <row r="640" spans="3:14" hidden="1">
      <c r="C640" s="112" t="s">
        <v>27</v>
      </c>
      <c r="D640" s="141" t="s">
        <v>28</v>
      </c>
      <c r="E640" s="208" t="str">
        <f>Table82[[#This Row],[Site ID]]&amp;"-"&amp;Table82[[#This Row],[Site Name]]</f>
        <v>KCA-Kings Copse Avenue</v>
      </c>
      <c r="F640" s="93" t="s">
        <v>1496</v>
      </c>
      <c r="G640" s="226" t="s">
        <v>1340</v>
      </c>
      <c r="H640" s="109">
        <v>45266</v>
      </c>
      <c r="I640" s="109">
        <v>45294</v>
      </c>
      <c r="J640" s="9">
        <v>673.05000000010477</v>
      </c>
      <c r="K640" s="9">
        <v>24.081571948588479</v>
      </c>
      <c r="L640" s="9">
        <v>12.568670119305052</v>
      </c>
      <c r="M640" s="9">
        <v>1.1779999999999999</v>
      </c>
      <c r="N640" s="208"/>
    </row>
    <row r="641" spans="3:14" hidden="1">
      <c r="C641" s="112" t="s">
        <v>31</v>
      </c>
      <c r="D641" s="141" t="s">
        <v>32</v>
      </c>
      <c r="E641" s="208" t="str">
        <f>Table82[[#This Row],[Site ID]]&amp;"-"&amp;Table82[[#This Row],[Site Name]]</f>
        <v>GR-Grange Road</v>
      </c>
      <c r="F641" s="93" t="s">
        <v>1497</v>
      </c>
      <c r="G641" s="226" t="s">
        <v>1340</v>
      </c>
      <c r="H641" s="109">
        <v>45266</v>
      </c>
      <c r="I641" s="109">
        <v>45294</v>
      </c>
      <c r="J641" s="9">
        <v>673.03333333338378</v>
      </c>
      <c r="K641" s="9">
        <v>27.250874647117961</v>
      </c>
      <c r="L641" s="9">
        <v>14.222794701001023</v>
      </c>
      <c r="M641" s="9">
        <v>1.333</v>
      </c>
      <c r="N641" s="208"/>
    </row>
    <row r="642" spans="3:14" hidden="1">
      <c r="C642" s="112" t="s">
        <v>39</v>
      </c>
      <c r="D642" s="141" t="s">
        <v>40</v>
      </c>
      <c r="E642" s="208" t="str">
        <f>Table82[[#This Row],[Site ID]]&amp;"-"&amp;Table82[[#This Row],[Site Name]]</f>
        <v>WSRB-Winchester Street Railway Bridge</v>
      </c>
      <c r="F642" s="93" t="s">
        <v>1498</v>
      </c>
      <c r="G642" s="226" t="s">
        <v>1340</v>
      </c>
      <c r="H642" s="109">
        <v>45266</v>
      </c>
      <c r="I642" s="109">
        <v>45294</v>
      </c>
      <c r="J642" s="9">
        <v>673.01666666666279</v>
      </c>
      <c r="K642" s="9">
        <v>14.555966419851003</v>
      </c>
      <c r="L642" s="9">
        <v>7.5970597180850747</v>
      </c>
      <c r="M642" s="9">
        <v>0.71199999999999997</v>
      </c>
      <c r="N642" s="208"/>
    </row>
    <row r="643" spans="3:14" hidden="1">
      <c r="C643" s="112" t="s">
        <v>43</v>
      </c>
      <c r="D643" s="141" t="s">
        <v>44</v>
      </c>
      <c r="E643" s="208" t="str">
        <f>Table82[[#This Row],[Site ID]]&amp;"-"&amp;Table82[[#This Row],[Site Name]]</f>
        <v>UNC-Upper Northam Close</v>
      </c>
      <c r="F643" s="93" t="s">
        <v>1499</v>
      </c>
      <c r="G643" s="226" t="s">
        <v>1340</v>
      </c>
      <c r="H643" s="109">
        <v>45266</v>
      </c>
      <c r="I643" s="109">
        <v>45294</v>
      </c>
      <c r="J643" s="9">
        <v>673.03333333338378</v>
      </c>
      <c r="K643" s="9">
        <v>23.816405824375412</v>
      </c>
      <c r="L643" s="9">
        <v>12.430274438609297</v>
      </c>
      <c r="M643" s="9">
        <v>1.165</v>
      </c>
      <c r="N643" s="208"/>
    </row>
    <row r="644" spans="3:14" hidden="1">
      <c r="C644" s="112" t="s">
        <v>47</v>
      </c>
      <c r="D644" s="141" t="s">
        <v>34</v>
      </c>
      <c r="E644" s="208" t="str">
        <f>Table82[[#This Row],[Site ID]]&amp;"-"&amp;Table82[[#This Row],[Site Name]]</f>
        <v>BDG-Bridge Road</v>
      </c>
      <c r="F644" s="93" t="s">
        <v>1500</v>
      </c>
      <c r="G644" s="226" t="s">
        <v>1340</v>
      </c>
      <c r="H644" s="109">
        <v>45266</v>
      </c>
      <c r="I644" s="109">
        <v>45294</v>
      </c>
      <c r="J644" s="9">
        <v>672.91666666668607</v>
      </c>
      <c r="K644" s="9">
        <v>19.506257832816775</v>
      </c>
      <c r="L644" s="9">
        <v>10.180719119424205</v>
      </c>
      <c r="M644" s="9">
        <v>0.95399999999999996</v>
      </c>
      <c r="N644" s="208"/>
    </row>
    <row r="645" spans="3:14" hidden="1">
      <c r="C645" s="112" t="s">
        <v>50</v>
      </c>
      <c r="D645" s="141" t="s">
        <v>38</v>
      </c>
      <c r="E645" s="208" t="str">
        <f>Table82[[#This Row],[Site ID]]&amp;"-"&amp;Table82[[#This Row],[Site Name]]</f>
        <v>BDG2-Bridge Road 2</v>
      </c>
      <c r="F645" s="93" t="s">
        <v>1501</v>
      </c>
      <c r="G645" s="226" t="s">
        <v>1340</v>
      </c>
      <c r="H645" s="109">
        <v>45266</v>
      </c>
      <c r="I645" s="109">
        <v>45294</v>
      </c>
      <c r="J645" s="9">
        <v>672.93333333340706</v>
      </c>
      <c r="K645" s="9">
        <v>31.589540816323069</v>
      </c>
      <c r="L645" s="9">
        <v>16.487234246515172</v>
      </c>
      <c r="M645" s="9">
        <v>1.5449999999999999</v>
      </c>
      <c r="N645" s="208"/>
    </row>
    <row r="646" spans="3:14" hidden="1">
      <c r="C646" s="208" t="s">
        <v>53</v>
      </c>
      <c r="D646" s="141" t="s">
        <v>54</v>
      </c>
      <c r="E646" s="208" t="str">
        <f>Table82[[#This Row],[Site ID]]&amp;"-"&amp;Table82[[#This Row],[Site Name]]</f>
        <v>OH2-Oakhill 2 (Bridge)</v>
      </c>
      <c r="F646" s="93" t="s">
        <v>1502</v>
      </c>
      <c r="G646" s="226" t="s">
        <v>1340</v>
      </c>
      <c r="H646" s="109">
        <v>45266</v>
      </c>
      <c r="I646" s="109">
        <v>45294</v>
      </c>
      <c r="J646" s="9">
        <v>672.95000000012806</v>
      </c>
      <c r="K646" s="9">
        <v>41.116500482940388</v>
      </c>
      <c r="L646" s="9">
        <v>21.459551400282042</v>
      </c>
      <c r="M646" s="9">
        <v>2.0110000000000001</v>
      </c>
      <c r="N646" s="208"/>
    </row>
    <row r="647" spans="3:14" hidden="1">
      <c r="C647" s="113" t="s">
        <v>57</v>
      </c>
      <c r="D647" s="141" t="s">
        <v>58</v>
      </c>
      <c r="E647" s="208" t="str">
        <f>Table82[[#This Row],[Site ID]]&amp;"-"&amp;Table82[[#This Row],[Site Name]]</f>
        <v>OH-Oakhill (Prov)</v>
      </c>
      <c r="F647" s="93" t="s">
        <v>1503</v>
      </c>
      <c r="G647" s="226" t="s">
        <v>1340</v>
      </c>
      <c r="H647" s="109">
        <v>45266</v>
      </c>
      <c r="I647" s="109">
        <v>45294</v>
      </c>
      <c r="J647" s="9">
        <v>672.84999999997672</v>
      </c>
      <c r="K647" s="9">
        <v>25.949574199302376</v>
      </c>
      <c r="L647" s="9">
        <v>13.543619101932347</v>
      </c>
      <c r="M647" s="9">
        <v>1.2689999999999999</v>
      </c>
      <c r="N647" s="208"/>
    </row>
    <row r="648" spans="3:14" hidden="1">
      <c r="C648" s="112" t="s">
        <v>61</v>
      </c>
      <c r="D648" s="141" t="s">
        <v>62</v>
      </c>
      <c r="E648" s="208" t="str">
        <f>Table82[[#This Row],[Site ID]]&amp;"-"&amp;Table82[[#This Row],[Site Name]]</f>
        <v>PH2-Providence Hill 2</v>
      </c>
      <c r="F648" s="93" t="s">
        <v>1504</v>
      </c>
      <c r="G648" s="226" t="s">
        <v>1340</v>
      </c>
      <c r="H648" s="109">
        <v>45266</v>
      </c>
      <c r="I648" s="109">
        <v>45294</v>
      </c>
      <c r="J648" s="9">
        <v>672.84999999997672</v>
      </c>
      <c r="K648" s="9">
        <v>35.846811324962225</v>
      </c>
      <c r="L648" s="9">
        <v>18.70919171448968</v>
      </c>
      <c r="M648" s="9">
        <v>1.7529999999999999</v>
      </c>
      <c r="N648" s="208"/>
    </row>
    <row r="649" spans="3:14" hidden="1">
      <c r="C649" s="112" t="s">
        <v>65</v>
      </c>
      <c r="D649" s="141" t="s">
        <v>66</v>
      </c>
      <c r="E649" s="208" t="str">
        <f>Table82[[#This Row],[Site ID]]&amp;"-"&amp;Table82[[#This Row],[Site Name]]</f>
        <v>PH1-Providence Hill 1</v>
      </c>
      <c r="F649" s="93" t="s">
        <v>1505</v>
      </c>
      <c r="G649" s="226" t="s">
        <v>1340</v>
      </c>
      <c r="H649" s="109">
        <v>45266</v>
      </c>
      <c r="I649" s="109">
        <v>45294</v>
      </c>
      <c r="J649" s="9">
        <v>672.78333333344199</v>
      </c>
      <c r="K649" s="9">
        <v>20.082747789032354</v>
      </c>
      <c r="L649" s="9">
        <v>10.481601142501228</v>
      </c>
      <c r="M649" s="9">
        <v>0.98199999999999998</v>
      </c>
      <c r="N649" s="208"/>
    </row>
    <row r="650" spans="3:14" hidden="1">
      <c r="C650" s="112" t="s">
        <v>69</v>
      </c>
      <c r="D650" s="141" t="s">
        <v>70</v>
      </c>
      <c r="E650" s="208" t="str">
        <f>Table82[[#This Row],[Site ID]]&amp;"-"&amp;Table82[[#This Row],[Site Name]]</f>
        <v>PH3-Providence Hill 3</v>
      </c>
      <c r="F650" s="93" t="s">
        <v>1506</v>
      </c>
      <c r="G650" s="226" t="s">
        <v>1340</v>
      </c>
      <c r="H650" s="109">
        <v>45266</v>
      </c>
      <c r="I650" s="109">
        <v>45294</v>
      </c>
      <c r="J650" s="9">
        <v>672.78333333326736</v>
      </c>
      <c r="K650" s="9">
        <v>23.723001461592236</v>
      </c>
      <c r="L650" s="9">
        <v>12.381524771185928</v>
      </c>
      <c r="M650" s="9">
        <v>1.1599999999999999</v>
      </c>
      <c r="N650" s="208"/>
    </row>
    <row r="651" spans="3:14" hidden="1">
      <c r="C651" s="112" t="s">
        <v>73</v>
      </c>
      <c r="D651" s="141" t="s">
        <v>74</v>
      </c>
      <c r="E651" s="208" t="str">
        <f>Table82[[#This Row],[Site ID]]&amp;"-"&amp;Table82[[#This Row],[Site Name]]</f>
        <v>HL2-Hamble Lane 2 (Tesco)</v>
      </c>
      <c r="F651" s="93" t="s">
        <v>1507</v>
      </c>
      <c r="G651" s="226" t="s">
        <v>1340</v>
      </c>
      <c r="H651" s="109">
        <v>45266</v>
      </c>
      <c r="I651" s="109">
        <v>45294</v>
      </c>
      <c r="J651" s="9">
        <v>672.78333333326736</v>
      </c>
      <c r="K651" s="9">
        <v>29.940063913595722</v>
      </c>
      <c r="L651" s="9">
        <v>15.626338159496724</v>
      </c>
      <c r="M651" s="9">
        <v>1.464</v>
      </c>
      <c r="N651" s="208"/>
    </row>
    <row r="652" spans="3:14" hidden="1">
      <c r="C652" s="112" t="s">
        <v>77</v>
      </c>
      <c r="D652" s="141" t="s">
        <v>78</v>
      </c>
      <c r="E652" s="208" t="str">
        <f>Table82[[#This Row],[Site ID]]&amp;"-"&amp;Table82[[#This Row],[Site Name]]</f>
        <v>HL-Hamble Lane (Woodlands)</v>
      </c>
      <c r="F652" s="93" t="s">
        <v>1508</v>
      </c>
      <c r="G652" s="226" t="s">
        <v>1340</v>
      </c>
      <c r="H652" s="109">
        <v>45266</v>
      </c>
      <c r="I652" s="109">
        <v>45294</v>
      </c>
      <c r="J652" s="9">
        <v>672.79999999998836</v>
      </c>
      <c r="K652" s="9">
        <v>26.483211950059911</v>
      </c>
      <c r="L652" s="9">
        <v>13.822135673308932</v>
      </c>
      <c r="M652" s="9">
        <v>1.2949999999999999</v>
      </c>
      <c r="N652" s="208"/>
    </row>
    <row r="653" spans="3:14" hidden="1">
      <c r="C653" s="112" t="s">
        <v>81</v>
      </c>
      <c r="D653" s="141" t="s">
        <v>82</v>
      </c>
      <c r="E653" s="208" t="str">
        <f>Table82[[#This Row],[Site ID]]&amp;"-"&amp;Table82[[#This Row],[Site Name]]</f>
        <v>HCF-Hamble Corner Fruit Farm</v>
      </c>
      <c r="F653" s="93">
        <v>2356357</v>
      </c>
      <c r="G653" s="226" t="s">
        <v>1340</v>
      </c>
      <c r="H653" s="109">
        <v>45266</v>
      </c>
      <c r="I653" s="109">
        <v>45294</v>
      </c>
      <c r="J653" s="9">
        <v>672.79999999998836</v>
      </c>
      <c r="K653" s="249">
        <v>21.309271700357087</v>
      </c>
      <c r="L653" s="9">
        <v>11.121749321689503</v>
      </c>
      <c r="M653" s="9">
        <v>1.042</v>
      </c>
      <c r="N653" s="209" t="s">
        <v>1440</v>
      </c>
    </row>
    <row r="654" spans="3:14">
      <c r="C654" s="112" t="s">
        <v>85</v>
      </c>
      <c r="D654" s="141" t="s">
        <v>86</v>
      </c>
      <c r="E654" s="208" t="str">
        <f>Table82[[#This Row],[Site ID]]&amp;"-"&amp;Table82[[#This Row],[Site Name]]</f>
        <v>HL4-Hamble Lane 4</v>
      </c>
      <c r="F654" s="93" t="s">
        <v>1509</v>
      </c>
      <c r="G654" s="226" t="s">
        <v>1340</v>
      </c>
      <c r="H654" s="109">
        <v>45266</v>
      </c>
      <c r="I654" s="109">
        <v>45294</v>
      </c>
      <c r="J654" s="9">
        <v>672.79999999998836</v>
      </c>
      <c r="K654" s="9">
        <v>41.309720570749825</v>
      </c>
      <c r="L654" s="9">
        <v>21.560396957593856</v>
      </c>
      <c r="M654" s="9">
        <v>2.02</v>
      </c>
      <c r="N654" s="208" t="s">
        <v>1559</v>
      </c>
    </row>
    <row r="655" spans="3:14" hidden="1">
      <c r="C655" s="112" t="s">
        <v>89</v>
      </c>
      <c r="D655" s="141" t="s">
        <v>90</v>
      </c>
      <c r="E655" s="208" t="str">
        <f>Table82[[#This Row],[Site ID]]&amp;"-"&amp;Table82[[#This Row],[Site Name]]</f>
        <v>HPS-Hamble Primary School</v>
      </c>
      <c r="F655" s="93" t="s">
        <v>1511</v>
      </c>
      <c r="G655" s="226" t="s">
        <v>1340</v>
      </c>
      <c r="H655" s="109">
        <v>45266</v>
      </c>
      <c r="I655" s="109">
        <v>45294</v>
      </c>
      <c r="J655" s="9">
        <v>672.78333333344199</v>
      </c>
      <c r="K655" s="9">
        <v>18.814794262637239</v>
      </c>
      <c r="L655" s="9">
        <v>9.8198299909380165</v>
      </c>
      <c r="M655" s="9">
        <v>0.92</v>
      </c>
      <c r="N655" s="208"/>
    </row>
    <row r="656" spans="3:14" hidden="1">
      <c r="C656" s="112" t="s">
        <v>88</v>
      </c>
      <c r="D656" s="141" t="s">
        <v>93</v>
      </c>
      <c r="E656" s="208" t="str">
        <f>Table82[[#This Row],[Site ID]]&amp;"-"&amp;Table82[[#This Row],[Site Name]]</f>
        <v>HPO-Hound Parish Office</v>
      </c>
      <c r="F656" s="93" t="s">
        <v>1512</v>
      </c>
      <c r="G656" s="226" t="s">
        <v>1340</v>
      </c>
      <c r="H656" s="109">
        <v>45266</v>
      </c>
      <c r="I656" s="109">
        <v>45294</v>
      </c>
      <c r="J656" s="9">
        <v>672.81666666653473</v>
      </c>
      <c r="K656" s="9">
        <v>14.458044043699731</v>
      </c>
      <c r="L656" s="9">
        <v>7.5459520061063321</v>
      </c>
      <c r="M656" s="9">
        <v>0.70699999999999996</v>
      </c>
      <c r="N656" s="208"/>
    </row>
    <row r="657" spans="3:14" hidden="1">
      <c r="C657" s="112" t="s">
        <v>92</v>
      </c>
      <c r="D657" s="141" t="s">
        <v>97</v>
      </c>
      <c r="E657" s="208" t="str">
        <f>Table82[[#This Row],[Site ID]]&amp;"-"&amp;Table82[[#This Row],[Site Name]]</f>
        <v>SWA-Swaythling road</v>
      </c>
      <c r="F657" s="93" t="s">
        <v>1513</v>
      </c>
      <c r="G657" s="226" t="s">
        <v>1340</v>
      </c>
      <c r="H657" s="109">
        <v>45266</v>
      </c>
      <c r="I657" s="109">
        <v>45294</v>
      </c>
      <c r="J657" s="9">
        <v>672.84999999997672</v>
      </c>
      <c r="K657" s="9">
        <v>26.542590473360509</v>
      </c>
      <c r="L657" s="9">
        <v>13.853126551858304</v>
      </c>
      <c r="M657" s="9">
        <v>1.298</v>
      </c>
      <c r="N657" s="208"/>
    </row>
    <row r="658" spans="3:14" hidden="1">
      <c r="C658" s="112" t="s">
        <v>96</v>
      </c>
      <c r="D658" s="141" t="s">
        <v>26</v>
      </c>
      <c r="E658" s="208" t="str">
        <f>Table82[[#This Row],[Site ID]]&amp;"-"&amp;Table82[[#This Row],[Site Name]]</f>
        <v>AL-Allington Lane</v>
      </c>
      <c r="F658" s="93" t="s">
        <v>1514</v>
      </c>
      <c r="G658" s="226" t="s">
        <v>1340</v>
      </c>
      <c r="H658" s="109">
        <v>45266</v>
      </c>
      <c r="I658" s="109">
        <v>45294</v>
      </c>
      <c r="J658" s="9">
        <v>672.79999999998836</v>
      </c>
      <c r="K658" s="9">
        <v>23.252055588585421</v>
      </c>
      <c r="L658" s="9">
        <v>12.135728386526837</v>
      </c>
      <c r="M658" s="9">
        <v>1.137</v>
      </c>
      <c r="N658" s="208"/>
    </row>
    <row r="659" spans="3:14" hidden="1">
      <c r="C659" s="112" t="s">
        <v>99</v>
      </c>
      <c r="D659" s="141" t="s">
        <v>102</v>
      </c>
      <c r="E659" s="208" t="str">
        <f>Table82[[#This Row],[Site ID]]&amp;"-"&amp;Table82[[#This Row],[Site Name]]</f>
        <v>JW-Jukes Walk</v>
      </c>
      <c r="F659" s="93" t="s">
        <v>1515</v>
      </c>
      <c r="G659" s="226" t="s">
        <v>1340</v>
      </c>
      <c r="H659" s="109">
        <v>45266</v>
      </c>
      <c r="I659" s="109">
        <v>45294</v>
      </c>
      <c r="J659" s="9">
        <v>672.81666666653473</v>
      </c>
      <c r="K659" s="9">
        <v>16.114481904434779</v>
      </c>
      <c r="L659" s="9">
        <v>8.4104811609784864</v>
      </c>
      <c r="M659" s="9">
        <v>0.78800000000000003</v>
      </c>
      <c r="N659" s="208"/>
    </row>
    <row r="660" spans="3:14" hidden="1">
      <c r="C660" s="112" t="s">
        <v>101</v>
      </c>
      <c r="D660" s="141" t="s">
        <v>46</v>
      </c>
      <c r="E660" s="208" t="str">
        <f>Table82[[#This Row],[Site ID]]&amp;"-"&amp;Table82[[#This Row],[Site Name]]</f>
        <v>BOT-Botley Road</v>
      </c>
      <c r="F660" s="93" t="s">
        <v>1516</v>
      </c>
      <c r="G660" s="226" t="s">
        <v>1340</v>
      </c>
      <c r="H660" s="109">
        <v>45266</v>
      </c>
      <c r="I660" s="109">
        <v>45294</v>
      </c>
      <c r="J660" s="9">
        <v>672.76666666672099</v>
      </c>
      <c r="K660" s="9">
        <v>28.141085071592631</v>
      </c>
      <c r="L660" s="9">
        <v>14.687413920455445</v>
      </c>
      <c r="M660" s="9">
        <v>1.3759999999999999</v>
      </c>
      <c r="N660" s="208"/>
    </row>
    <row r="661" spans="3:14" hidden="1">
      <c r="C661" s="113" t="s">
        <v>104</v>
      </c>
      <c r="D661" s="141" t="s">
        <v>107</v>
      </c>
      <c r="E661" s="208" t="str">
        <f>Table82[[#This Row],[Site ID]]&amp;"-"&amp;Table82[[#This Row],[Site Name]]</f>
        <v>WYV-Wyvern School</v>
      </c>
      <c r="F661" s="93" t="s">
        <v>1517</v>
      </c>
      <c r="G661" s="226" t="s">
        <v>1340</v>
      </c>
      <c r="H661" s="109">
        <v>45266</v>
      </c>
      <c r="I661" s="109">
        <v>45294</v>
      </c>
      <c r="J661" s="9">
        <v>672.78333333326736</v>
      </c>
      <c r="K661" s="9">
        <v>22.250539301907207</v>
      </c>
      <c r="L661" s="9">
        <v>11.613016337112322</v>
      </c>
      <c r="M661" s="9">
        <v>1.0880000000000001</v>
      </c>
      <c r="N661" s="208"/>
    </row>
    <row r="662" spans="3:14" hidden="1">
      <c r="C662" s="112" t="s">
        <v>106</v>
      </c>
      <c r="D662" s="141" t="s">
        <v>84</v>
      </c>
      <c r="E662" s="208" t="str">
        <f>Table82[[#This Row],[Site ID]]&amp;"-"&amp;Table82[[#This Row],[Site Name]]</f>
        <v>FORSL-Fair Oak Road/Sandy Lane</v>
      </c>
      <c r="F662" s="93" t="s">
        <v>1518</v>
      </c>
      <c r="G662" s="226" t="s">
        <v>1340</v>
      </c>
      <c r="H662" s="109">
        <v>45266</v>
      </c>
      <c r="I662" s="109">
        <v>45294</v>
      </c>
      <c r="J662" s="9">
        <v>672.75</v>
      </c>
      <c r="K662" s="9">
        <v>28.878049795615013</v>
      </c>
      <c r="L662" s="9">
        <v>15.07205104155272</v>
      </c>
      <c r="M662" s="9">
        <v>1.4119999999999999</v>
      </c>
      <c r="N662" s="208"/>
    </row>
    <row r="663" spans="3:14" hidden="1">
      <c r="C663" s="112" t="s">
        <v>109</v>
      </c>
      <c r="D663" s="141" t="s">
        <v>80</v>
      </c>
      <c r="E663" s="208" t="str">
        <f>Table82[[#This Row],[Site ID]]&amp;"-"&amp;Table82[[#This Row],[Site Name]]</f>
        <v>FOR-Fair Oak Road</v>
      </c>
      <c r="F663" s="93" t="s">
        <v>1519</v>
      </c>
      <c r="G663" s="226" t="s">
        <v>1340</v>
      </c>
      <c r="H663" s="109">
        <v>45266</v>
      </c>
      <c r="I663" s="109">
        <v>45294</v>
      </c>
      <c r="J663" s="9">
        <v>672.78333333326736</v>
      </c>
      <c r="K663" s="9">
        <v>19.407869299181925</v>
      </c>
      <c r="L663" s="9">
        <v>10.129368110220211</v>
      </c>
      <c r="M663" s="9">
        <v>0.94899999999999995</v>
      </c>
      <c r="N663" s="208"/>
    </row>
    <row r="664" spans="3:14" hidden="1">
      <c r="C664" s="112" t="s">
        <v>111</v>
      </c>
      <c r="D664" s="141" t="s">
        <v>49</v>
      </c>
      <c r="E664" s="208" t="str">
        <f>Table82[[#This Row],[Site ID]]&amp;"-"&amp;Table82[[#This Row],[Site Name]]</f>
        <v>BR-Bishopstoke Road</v>
      </c>
      <c r="F664" s="93" t="s">
        <v>1520</v>
      </c>
      <c r="G664" s="226" t="s">
        <v>1340</v>
      </c>
      <c r="H664" s="109">
        <v>45266</v>
      </c>
      <c r="I664" s="109">
        <v>45294</v>
      </c>
      <c r="J664" s="9">
        <v>670.98333333333721</v>
      </c>
      <c r="K664" s="9">
        <v>30.840611043493201</v>
      </c>
      <c r="L664" s="9">
        <v>16.096352319150942</v>
      </c>
      <c r="M664" s="9">
        <v>1.504</v>
      </c>
      <c r="N664" s="208"/>
    </row>
    <row r="665" spans="3:14" hidden="1">
      <c r="C665" s="112" t="s">
        <v>113</v>
      </c>
      <c r="D665" s="141" t="s">
        <v>52</v>
      </c>
      <c r="E665" s="208" t="str">
        <f>Table82[[#This Row],[Site ID]]&amp;"-"&amp;Table82[[#This Row],[Site Name]]</f>
        <v>BR2-Bishopstoke Road 2</v>
      </c>
      <c r="F665" s="93" t="s">
        <v>1521</v>
      </c>
      <c r="G665" s="226" t="s">
        <v>1340</v>
      </c>
      <c r="H665" s="109">
        <v>45266</v>
      </c>
      <c r="I665" s="109">
        <v>45294</v>
      </c>
      <c r="J665" s="9">
        <v>670.99999999988358</v>
      </c>
      <c r="K665" s="9">
        <v>28.338208643820114</v>
      </c>
      <c r="L665" s="9">
        <v>14.790296786962482</v>
      </c>
      <c r="M665" s="9">
        <v>1.3819999999999999</v>
      </c>
      <c r="N665" s="208"/>
    </row>
    <row r="666" spans="3:14" hidden="1">
      <c r="C666" s="112" t="s">
        <v>115</v>
      </c>
      <c r="D666" s="141" t="s">
        <v>118</v>
      </c>
      <c r="E666" s="208" t="str">
        <f>Table82[[#This Row],[Site ID]]&amp;"-"&amp;Table82[[#This Row],[Site Name]]</f>
        <v>TWY-Twyford Road</v>
      </c>
      <c r="F666" s="93" t="s">
        <v>1522</v>
      </c>
      <c r="G666" s="226" t="s">
        <v>1340</v>
      </c>
      <c r="H666" s="109">
        <v>45266</v>
      </c>
      <c r="I666" s="109">
        <v>45294</v>
      </c>
      <c r="J666" s="9">
        <v>671.00000000005821</v>
      </c>
      <c r="K666" s="9">
        <v>22.699274217583724</v>
      </c>
      <c r="L666" s="9">
        <v>11.847220364083364</v>
      </c>
      <c r="M666" s="9">
        <v>1.107</v>
      </c>
      <c r="N666" s="208"/>
    </row>
    <row r="667" spans="3:14" hidden="1">
      <c r="C667" s="112" t="s">
        <v>117</v>
      </c>
      <c r="D667" s="141" t="s">
        <v>122</v>
      </c>
      <c r="E667" s="208" t="str">
        <f>Table82[[#This Row],[Site ID]]&amp;"-"&amp;Table82[[#This Row],[Site Name]]</f>
        <v>MS-Mill Street</v>
      </c>
      <c r="F667" s="93" t="s">
        <v>1523</v>
      </c>
      <c r="G667" s="226" t="s">
        <v>1340</v>
      </c>
      <c r="H667" s="109">
        <v>45266</v>
      </c>
      <c r="I667" s="109">
        <v>45294</v>
      </c>
      <c r="J667" s="9">
        <v>670.99999999988358</v>
      </c>
      <c r="K667" s="9">
        <v>23.683524590168044</v>
      </c>
      <c r="L667" s="9">
        <v>12.360920976079356</v>
      </c>
      <c r="M667" s="9">
        <v>1.155</v>
      </c>
      <c r="N667" s="208"/>
    </row>
    <row r="668" spans="3:14" hidden="1">
      <c r="C668" s="112" t="s">
        <v>121</v>
      </c>
      <c r="D668" s="141" t="s">
        <v>72</v>
      </c>
      <c r="E668" s="208" t="str">
        <f>Table82[[#This Row],[Site ID]]&amp;"-"&amp;Table82[[#This Row],[Site Name]]</f>
        <v>CR4-Campbell Road 4</v>
      </c>
      <c r="F668" s="93" t="s">
        <v>1524</v>
      </c>
      <c r="G668" s="226" t="s">
        <v>1340</v>
      </c>
      <c r="H668" s="109">
        <v>45266</v>
      </c>
      <c r="I668" s="109">
        <v>45294</v>
      </c>
      <c r="J668" s="9">
        <v>670.93333333334886</v>
      </c>
      <c r="K668" s="9">
        <v>37.118128974561941</v>
      </c>
      <c r="L668" s="9">
        <v>19.37271867148327</v>
      </c>
      <c r="M668" s="9">
        <v>1.81</v>
      </c>
      <c r="N668" s="208"/>
    </row>
    <row r="669" spans="3:14" hidden="1">
      <c r="C669" s="112" t="s">
        <v>129</v>
      </c>
      <c r="D669" s="141" t="s">
        <v>68</v>
      </c>
      <c r="E669" s="208" t="str">
        <f>Table82[[#This Row],[Site ID]]&amp;"-"&amp;Table82[[#This Row],[Site Name]]</f>
        <v>CR3-Campbell Road 3</v>
      </c>
      <c r="F669" s="93" t="s">
        <v>1525</v>
      </c>
      <c r="G669" s="226" t="s">
        <v>1340</v>
      </c>
      <c r="H669" s="109">
        <v>45266</v>
      </c>
      <c r="I669" s="109">
        <v>45294</v>
      </c>
      <c r="J669" s="9">
        <v>670.98333333333721</v>
      </c>
      <c r="K669" s="9">
        <v>16.466097518567182</v>
      </c>
      <c r="L669" s="9">
        <v>8.593996617206253</v>
      </c>
      <c r="M669" s="9">
        <v>0.80300000000000005</v>
      </c>
      <c r="N669" s="208"/>
    </row>
    <row r="670" spans="3:14" hidden="1">
      <c r="C670" s="112" t="s">
        <v>125</v>
      </c>
      <c r="D670" s="141" t="s">
        <v>64</v>
      </c>
      <c r="E670" s="208" t="str">
        <f>Table82[[#This Row],[Site ID]]&amp;"-"&amp;Table82[[#This Row],[Site Name]]</f>
        <v>CR-Campbell Road</v>
      </c>
      <c r="F670" s="93" t="s">
        <v>1560</v>
      </c>
      <c r="G670" s="226" t="s">
        <v>1340</v>
      </c>
      <c r="H670" s="109">
        <v>45266</v>
      </c>
      <c r="I670" s="109">
        <v>45294</v>
      </c>
      <c r="J670" s="9">
        <v>670.98333333333721</v>
      </c>
      <c r="K670" s="9">
        <v>55.857596065475725</v>
      </c>
      <c r="L670" s="9">
        <v>29.153233854632425</v>
      </c>
      <c r="M670" s="9">
        <v>2.7240000000000002</v>
      </c>
      <c r="N670" s="208"/>
    </row>
    <row r="671" spans="3:14" hidden="1">
      <c r="C671" s="112" t="s">
        <v>128</v>
      </c>
      <c r="D671" s="141" t="s">
        <v>135</v>
      </c>
      <c r="E671" s="208" t="str">
        <f>Table82[[#This Row],[Site ID]]&amp;"-"&amp;Table82[[#This Row],[Site Name]]</f>
        <v>SRAN(A)-Southampton Road Analyser (A)</v>
      </c>
      <c r="F671" s="93" t="s">
        <v>1527</v>
      </c>
      <c r="G671" s="226" t="s">
        <v>1340</v>
      </c>
      <c r="H671" s="109">
        <v>45266</v>
      </c>
      <c r="I671" s="109">
        <v>45294</v>
      </c>
      <c r="J671" s="9">
        <v>670.98333333333721</v>
      </c>
      <c r="K671" s="9">
        <v>29.425715988971241</v>
      </c>
      <c r="L671" s="9">
        <v>15.357889347062235</v>
      </c>
      <c r="M671" s="9">
        <v>1.4350000000000001</v>
      </c>
      <c r="N671" s="208"/>
    </row>
    <row r="672" spans="3:14" hidden="1">
      <c r="C672" s="112" t="s">
        <v>131</v>
      </c>
      <c r="D672" s="141" t="s">
        <v>138</v>
      </c>
      <c r="E672" s="208" t="str">
        <f>Table82[[#This Row],[Site ID]]&amp;"-"&amp;Table82[[#This Row],[Site Name]]</f>
        <v>SRAN(B)-Southampton Road Analyser (B)</v>
      </c>
      <c r="F672" s="93" t="s">
        <v>1528</v>
      </c>
      <c r="G672" s="226" t="s">
        <v>1340</v>
      </c>
      <c r="H672" s="109">
        <v>45266</v>
      </c>
      <c r="I672" s="109">
        <v>45294</v>
      </c>
      <c r="J672" s="9">
        <v>670.98333333333721</v>
      </c>
      <c r="K672" s="9">
        <v>29.241164460120547</v>
      </c>
      <c r="L672" s="9">
        <v>15.261568089833272</v>
      </c>
      <c r="M672" s="9">
        <v>1.4259999999999999</v>
      </c>
      <c r="N672" s="208"/>
    </row>
    <row r="673" spans="3:14" hidden="1">
      <c r="C673" s="112" t="s">
        <v>134</v>
      </c>
      <c r="D673" s="141" t="s">
        <v>141</v>
      </c>
      <c r="E673" s="208" t="str">
        <f>Table82[[#This Row],[Site ID]]&amp;"-"&amp;Table82[[#This Row],[Site Name]]</f>
        <v>SRAN(C)-Southampton Road Analyser (C)</v>
      </c>
      <c r="F673" s="93" t="s">
        <v>1529</v>
      </c>
      <c r="G673" s="226" t="s">
        <v>1340</v>
      </c>
      <c r="H673" s="109">
        <v>45266</v>
      </c>
      <c r="I673" s="109">
        <v>45294</v>
      </c>
      <c r="J673" s="9">
        <v>670.98333333333721</v>
      </c>
      <c r="K673" s="9">
        <v>27.990315209021425</v>
      </c>
      <c r="L673" s="9">
        <v>14.608724013059199</v>
      </c>
      <c r="M673" s="9">
        <v>1.365</v>
      </c>
      <c r="N673" s="208"/>
    </row>
    <row r="674" spans="3:14" hidden="1">
      <c r="C674" s="112" t="s">
        <v>137</v>
      </c>
      <c r="D674" s="141" t="s">
        <v>56</v>
      </c>
      <c r="E674" s="208" t="str">
        <f>Table82[[#This Row],[Site ID]]&amp;"-"&amp;Table82[[#This Row],[Site Name]]</f>
        <v>CA-Chestnut Avenue</v>
      </c>
      <c r="F674" s="93" t="s">
        <v>1530</v>
      </c>
      <c r="G674" s="226" t="s">
        <v>1340</v>
      </c>
      <c r="H674" s="109">
        <v>45266</v>
      </c>
      <c r="I674" s="109">
        <v>45294</v>
      </c>
      <c r="J674" s="9">
        <v>671.16666666674428</v>
      </c>
      <c r="K674" s="9">
        <v>19.680119195428563</v>
      </c>
      <c r="L674" s="9">
        <v>10.271460957948102</v>
      </c>
      <c r="M674" s="9">
        <v>0.96</v>
      </c>
      <c r="N674" s="208"/>
    </row>
    <row r="675" spans="3:14" hidden="1">
      <c r="C675" s="112" t="s">
        <v>148</v>
      </c>
      <c r="D675" s="141" t="s">
        <v>149</v>
      </c>
      <c r="E675" s="208" t="str">
        <f>Table82[[#This Row],[Site ID]]&amp;"-"&amp;Table82[[#This Row],[Site Name]]</f>
        <v>SR1-Southampton Road 1</v>
      </c>
      <c r="F675" s="93" t="s">
        <v>1531</v>
      </c>
      <c r="G675" s="226" t="s">
        <v>1340</v>
      </c>
      <c r="H675" s="109">
        <v>45266</v>
      </c>
      <c r="I675" s="109">
        <v>45294</v>
      </c>
      <c r="J675" s="9">
        <v>671.18333333329065</v>
      </c>
      <c r="K675" s="9">
        <v>37.22730103548696</v>
      </c>
      <c r="L675" s="9">
        <v>19.429697826454571</v>
      </c>
      <c r="M675" s="9">
        <v>1.8160000000000001</v>
      </c>
      <c r="N675" s="208"/>
    </row>
    <row r="676" spans="3:14" hidden="1">
      <c r="C676" s="112" t="s">
        <v>140</v>
      </c>
      <c r="D676" s="141" t="s">
        <v>152</v>
      </c>
      <c r="E676" s="208" t="str">
        <f>Table82[[#This Row],[Site ID]]&amp;"-"&amp;Table82[[#This Row],[Site Name]]</f>
        <v>SR2-Southampton Road 2</v>
      </c>
      <c r="F676" s="93" t="s">
        <v>1532</v>
      </c>
      <c r="G676" s="226" t="s">
        <v>1340</v>
      </c>
      <c r="H676" s="109">
        <v>45266</v>
      </c>
      <c r="I676" s="109">
        <v>45294</v>
      </c>
      <c r="J676" s="9">
        <v>670.91666666662786</v>
      </c>
      <c r="K676" s="9">
        <v>32.586835424172797</v>
      </c>
      <c r="L676" s="9">
        <v>17.007742914495196</v>
      </c>
      <c r="M676" s="9">
        <v>1.589</v>
      </c>
      <c r="N676" s="208"/>
    </row>
    <row r="677" spans="3:14" hidden="1">
      <c r="C677" s="112" t="s">
        <v>144</v>
      </c>
      <c r="D677" s="141" t="s">
        <v>156</v>
      </c>
      <c r="E677" s="208" t="str">
        <f>Table82[[#This Row],[Site ID]]&amp;"-"&amp;Table82[[#This Row],[Site Name]]</f>
        <v>TP(A)-The Point (A)</v>
      </c>
      <c r="F677" s="93" t="s">
        <v>1533</v>
      </c>
      <c r="G677" s="226" t="s">
        <v>1340</v>
      </c>
      <c r="H677" s="109">
        <v>45266</v>
      </c>
      <c r="I677" s="109">
        <v>45294</v>
      </c>
      <c r="J677" s="9">
        <v>671.23333333345363</v>
      </c>
      <c r="K677" s="9">
        <v>18.304792670205789</v>
      </c>
      <c r="L677" s="9">
        <v>9.5536496191053182</v>
      </c>
      <c r="M677" s="9">
        <v>0.89300000000000002</v>
      </c>
      <c r="N677" s="208"/>
    </row>
    <row r="678" spans="3:14" hidden="1">
      <c r="C678" s="112" t="s">
        <v>147</v>
      </c>
      <c r="D678" s="141" t="s">
        <v>159</v>
      </c>
      <c r="E678" s="208" t="str">
        <f>Table82[[#This Row],[Site ID]]&amp;"-"&amp;Table82[[#This Row],[Site Name]]</f>
        <v>TP(B)-The Point (B)</v>
      </c>
      <c r="F678" s="93" t="s">
        <v>1534</v>
      </c>
      <c r="G678" s="226" t="s">
        <v>1340</v>
      </c>
      <c r="H678" s="109">
        <v>45266</v>
      </c>
      <c r="I678" s="109">
        <v>45294</v>
      </c>
      <c r="J678" s="9">
        <v>671.23333333327901</v>
      </c>
      <c r="K678" s="9">
        <v>18.038317524955524</v>
      </c>
      <c r="L678" s="9">
        <v>9.4145707332753261</v>
      </c>
      <c r="M678" s="9">
        <v>0.88</v>
      </c>
      <c r="N678" s="208"/>
    </row>
    <row r="679" spans="3:14" hidden="1">
      <c r="C679" s="112" t="s">
        <v>151</v>
      </c>
      <c r="D679" s="141" t="s">
        <v>162</v>
      </c>
      <c r="E679" s="208" t="str">
        <f>Table82[[#This Row],[Site ID]]&amp;"-"&amp;Table82[[#This Row],[Site Name]]</f>
        <v>TP(C)-The Point (C)</v>
      </c>
      <c r="F679" s="93" t="s">
        <v>1535</v>
      </c>
      <c r="G679" s="226" t="s">
        <v>1340</v>
      </c>
      <c r="H679" s="109">
        <v>45266</v>
      </c>
      <c r="I679" s="109">
        <v>45294</v>
      </c>
      <c r="J679" s="9">
        <v>671.23333333327901</v>
      </c>
      <c r="K679" s="9">
        <v>17.300386353480071</v>
      </c>
      <c r="L679" s="9">
        <v>9.029429203277699</v>
      </c>
      <c r="M679" s="9">
        <v>0.84399999999999997</v>
      </c>
      <c r="N679" s="208"/>
    </row>
    <row r="680" spans="3:14" hidden="1">
      <c r="C680" s="112" t="s">
        <v>155</v>
      </c>
      <c r="D680" s="141" t="s">
        <v>124</v>
      </c>
      <c r="E680" s="208" t="str">
        <f>Table82[[#This Row],[Site ID]]&amp;"-"&amp;Table82[[#This Row],[Site Name]]</f>
        <v>LRPR-leigh road/pluto Road</v>
      </c>
      <c r="F680" s="93" t="s">
        <v>1536</v>
      </c>
      <c r="G680" s="226" t="s">
        <v>1340</v>
      </c>
      <c r="H680" s="109">
        <v>45266</v>
      </c>
      <c r="I680" s="109">
        <v>45294</v>
      </c>
      <c r="J680" s="9">
        <v>671.18333333329065</v>
      </c>
      <c r="K680" s="9">
        <v>20.233120111247594</v>
      </c>
      <c r="L680" s="9">
        <v>10.560083565369307</v>
      </c>
      <c r="M680" s="9">
        <v>0.98699999999999999</v>
      </c>
      <c r="N680" s="208"/>
    </row>
    <row r="681" spans="3:14" hidden="1">
      <c r="C681" s="112" t="s">
        <v>158</v>
      </c>
      <c r="D681" s="141" t="s">
        <v>143</v>
      </c>
      <c r="E681" s="208" t="str">
        <f>Table82[[#This Row],[Site ID]]&amp;"-"&amp;Table82[[#This Row],[Site Name]]</f>
        <v>OX-Oxburgh Close</v>
      </c>
      <c r="F681" s="93" t="s">
        <v>1537</v>
      </c>
      <c r="G681" s="226" t="s">
        <v>1340</v>
      </c>
      <c r="H681" s="109">
        <v>45266</v>
      </c>
      <c r="I681" s="109">
        <v>45294</v>
      </c>
      <c r="J681" s="9">
        <v>671.18333333329065</v>
      </c>
      <c r="K681" s="9">
        <v>15.497709021381135</v>
      </c>
      <c r="L681" s="9">
        <v>8.0885746458147896</v>
      </c>
      <c r="M681" s="9">
        <v>0.75600000000000001</v>
      </c>
      <c r="N681" s="208"/>
    </row>
    <row r="682" spans="3:14" hidden="1">
      <c r="C682" s="112" t="s">
        <v>161</v>
      </c>
      <c r="D682" s="141" t="s">
        <v>95</v>
      </c>
      <c r="E682" s="208" t="str">
        <f>Table82[[#This Row],[Site ID]]&amp;"-"&amp;Table82[[#This Row],[Site Name]]</f>
        <v>HG-Hadleigh Gardens</v>
      </c>
      <c r="F682" s="93" t="s">
        <v>1538</v>
      </c>
      <c r="G682" s="226" t="s">
        <v>1340</v>
      </c>
      <c r="H682" s="109">
        <v>45266</v>
      </c>
      <c r="I682" s="109">
        <v>45294</v>
      </c>
      <c r="J682" s="9">
        <v>671.18333333346527</v>
      </c>
      <c r="K682" s="9">
        <v>16.543189391866829</v>
      </c>
      <c r="L682" s="9">
        <v>8.6342324592206836</v>
      </c>
      <c r="M682" s="9">
        <v>0.80700000000000005</v>
      </c>
      <c r="N682" s="208"/>
    </row>
    <row r="683" spans="3:14" hidden="1">
      <c r="C683" s="112" t="s">
        <v>164</v>
      </c>
      <c r="D683" s="141" t="s">
        <v>175</v>
      </c>
      <c r="E683" s="208" t="str">
        <f>Table82[[#This Row],[Site ID]]&amp;"-"&amp;Table82[[#This Row],[Site Name]]</f>
        <v>WA-Woodside Avenue</v>
      </c>
      <c r="F683" s="93" t="s">
        <v>1539</v>
      </c>
      <c r="G683" s="226" t="s">
        <v>1340</v>
      </c>
      <c r="H683" s="109">
        <v>45266</v>
      </c>
      <c r="I683" s="109">
        <v>45294</v>
      </c>
      <c r="J683" s="9">
        <v>671.15000000002328</v>
      </c>
      <c r="K683" s="9">
        <v>27.204340311404852</v>
      </c>
      <c r="L683" s="9">
        <v>14.198507469417981</v>
      </c>
      <c r="M683" s="9">
        <v>1.327</v>
      </c>
      <c r="N683" s="208"/>
    </row>
    <row r="684" spans="3:14" hidden="1">
      <c r="C684" s="112" t="s">
        <v>168</v>
      </c>
      <c r="D684" s="141" t="s">
        <v>42</v>
      </c>
      <c r="E684" s="208" t="str">
        <f>Table82[[#This Row],[Site ID]]&amp;"-"&amp;Table82[[#This Row],[Site Name]]</f>
        <v>BEL-Belmont Road</v>
      </c>
      <c r="F684" s="93" t="s">
        <v>1540</v>
      </c>
      <c r="G684" s="226" t="s">
        <v>1340</v>
      </c>
      <c r="H684" s="109">
        <v>45266</v>
      </c>
      <c r="I684" s="109">
        <v>45294</v>
      </c>
      <c r="J684" s="9">
        <v>671.18333333329065</v>
      </c>
      <c r="K684" s="9">
        <v>18.019161679621718</v>
      </c>
      <c r="L684" s="9">
        <v>9.4045729016814814</v>
      </c>
      <c r="M684" s="9">
        <v>0.879</v>
      </c>
      <c r="N684" s="208"/>
    </row>
    <row r="685" spans="3:14" hidden="1">
      <c r="C685" s="112" t="s">
        <v>171</v>
      </c>
      <c r="D685" s="141" t="s">
        <v>120</v>
      </c>
      <c r="E685" s="208" t="str">
        <f>Table82[[#This Row],[Site ID]]&amp;"-"&amp;Table82[[#This Row],[Site Name]]</f>
        <v>LR13-Leigh Road/J13</v>
      </c>
      <c r="F685" s="93" t="s">
        <v>1541</v>
      </c>
      <c r="G685" s="226" t="s">
        <v>1340</v>
      </c>
      <c r="H685" s="109">
        <v>45266</v>
      </c>
      <c r="I685" s="109">
        <v>45294</v>
      </c>
      <c r="J685" s="9">
        <v>671.15000000002328</v>
      </c>
      <c r="K685" s="9">
        <v>34.133554347015135</v>
      </c>
      <c r="L685" s="9">
        <v>17.815007488003726</v>
      </c>
      <c r="M685" s="9">
        <v>1.665</v>
      </c>
      <c r="N685" s="208"/>
    </row>
    <row r="686" spans="3:14" hidden="1">
      <c r="C686" s="112" t="s">
        <v>174</v>
      </c>
      <c r="D686" s="141" t="s">
        <v>167</v>
      </c>
      <c r="E686" s="208" t="str">
        <f>Table82[[#This Row],[Site ID]]&amp;"-"&amp;Table82[[#This Row],[Site Name]]</f>
        <v>SC(A)-Steele Close (A)</v>
      </c>
      <c r="F686" s="93" t="s">
        <v>1542</v>
      </c>
      <c r="G686" s="226" t="s">
        <v>1340</v>
      </c>
      <c r="H686" s="109">
        <v>45266</v>
      </c>
      <c r="I686" s="109">
        <v>45294</v>
      </c>
      <c r="J686" s="9">
        <v>671.26666666672099</v>
      </c>
      <c r="K686" s="9">
        <v>16.561632734133134</v>
      </c>
      <c r="L686" s="9">
        <v>8.6438584207375442</v>
      </c>
      <c r="M686" s="9">
        <v>0.80800000000000005</v>
      </c>
      <c r="N686" s="208"/>
    </row>
    <row r="687" spans="3:14" hidden="1">
      <c r="C687" s="112" t="s">
        <v>177</v>
      </c>
      <c r="D687" s="141" t="s">
        <v>170</v>
      </c>
      <c r="E687" s="208" t="str">
        <f>Table82[[#This Row],[Site ID]]&amp;"-"&amp;Table82[[#This Row],[Site Name]]</f>
        <v>SC(B)-Steele Close (B)</v>
      </c>
      <c r="F687" s="93" t="s">
        <v>1543</v>
      </c>
      <c r="G687" s="226" t="s">
        <v>1340</v>
      </c>
      <c r="H687" s="109">
        <v>45266</v>
      </c>
      <c r="I687" s="109">
        <v>45294</v>
      </c>
      <c r="J687" s="9">
        <v>671.25</v>
      </c>
      <c r="K687" s="9">
        <v>16.562043947858474</v>
      </c>
      <c r="L687" s="9">
        <v>8.6440730416797891</v>
      </c>
      <c r="M687" s="9">
        <v>0.80800000000000005</v>
      </c>
      <c r="N687" s="208"/>
    </row>
    <row r="688" spans="3:14" hidden="1">
      <c r="C688" s="112" t="s">
        <v>179</v>
      </c>
      <c r="D688" s="141" t="s">
        <v>173</v>
      </c>
      <c r="E688" s="208" t="str">
        <f>Table82[[#This Row],[Site ID]]&amp;"-"&amp;Table82[[#This Row],[Site Name]]</f>
        <v>SC(C)-Steele Close (C)</v>
      </c>
      <c r="F688" s="93" t="s">
        <v>1544</v>
      </c>
      <c r="G688" s="226" t="s">
        <v>1340</v>
      </c>
      <c r="H688" s="109">
        <v>45266</v>
      </c>
      <c r="I688" s="109">
        <v>45294</v>
      </c>
      <c r="J688" s="9">
        <v>671.26666666654637</v>
      </c>
      <c r="K688" s="9">
        <v>17.729965736421889</v>
      </c>
      <c r="L688" s="9">
        <v>9.2536355618068313</v>
      </c>
      <c r="M688" s="9">
        <v>0.86499999999999999</v>
      </c>
      <c r="N688" s="208"/>
    </row>
    <row r="689" spans="3:14" hidden="1">
      <c r="C689" s="112" t="s">
        <v>182</v>
      </c>
      <c r="D689" s="141" t="s">
        <v>127</v>
      </c>
      <c r="E689" s="208" t="str">
        <f>Table82[[#This Row],[Site ID]]&amp;"-"&amp;Table82[[#This Row],[Site Name]]</f>
        <v>MC-Medina Close</v>
      </c>
      <c r="F689" s="93" t="s">
        <v>1545</v>
      </c>
      <c r="G689" s="226" t="s">
        <v>1340</v>
      </c>
      <c r="H689" s="109">
        <v>45266</v>
      </c>
      <c r="I689" s="109">
        <v>45294</v>
      </c>
      <c r="J689" s="9">
        <v>671.29999999998836</v>
      </c>
      <c r="K689" s="9">
        <v>16.560810367943088</v>
      </c>
      <c r="L689" s="9">
        <v>8.6434292108262465</v>
      </c>
      <c r="M689" s="9">
        <v>0.80800000000000005</v>
      </c>
      <c r="N689" s="208"/>
    </row>
    <row r="690" spans="3:14" hidden="1">
      <c r="C690" s="112" t="s">
        <v>184</v>
      </c>
      <c r="D690" s="141" t="s">
        <v>154</v>
      </c>
      <c r="E690" s="208" t="str">
        <f>Table82[[#This Row],[Site ID]]&amp;"-"&amp;Table82[[#This Row],[Site Name]]</f>
        <v>PC(A)-Porteous Crescent (A)</v>
      </c>
      <c r="F690" s="93" t="s">
        <v>1546</v>
      </c>
      <c r="G690" s="226" t="s">
        <v>1340</v>
      </c>
      <c r="H690" s="109">
        <v>45266</v>
      </c>
      <c r="I690" s="109">
        <v>45294</v>
      </c>
      <c r="J690" s="9">
        <v>671.31666666653473</v>
      </c>
      <c r="K690" s="9">
        <v>15.966028451553575</v>
      </c>
      <c r="L690" s="9">
        <v>8.3330002356751436</v>
      </c>
      <c r="M690" s="9">
        <v>0.77900000000000003</v>
      </c>
      <c r="N690" s="208"/>
    </row>
    <row r="691" spans="3:14" hidden="1">
      <c r="C691" s="112" t="s">
        <v>186</v>
      </c>
      <c r="D691" s="141" t="s">
        <v>133</v>
      </c>
      <c r="E691" s="208" t="str">
        <f>Table82[[#This Row],[Site ID]]&amp;"-"&amp;Table82[[#This Row],[Site Name]]</f>
        <v>NH-Nuffield Hospital</v>
      </c>
      <c r="F691" s="93" t="s">
        <v>1547</v>
      </c>
      <c r="G691" s="226" t="s">
        <v>1340</v>
      </c>
      <c r="H691" s="109">
        <v>45266</v>
      </c>
      <c r="I691" s="109">
        <v>45294</v>
      </c>
      <c r="J691" s="9">
        <v>671.29999999998836</v>
      </c>
      <c r="K691" s="9">
        <v>14.080788023238737</v>
      </c>
      <c r="L691" s="9">
        <v>7.3490542918782555</v>
      </c>
      <c r="M691" s="9">
        <v>0.68700000000000006</v>
      </c>
      <c r="N691" s="208"/>
    </row>
    <row r="692" spans="3:14" hidden="1">
      <c r="C692" s="112" t="s">
        <v>189</v>
      </c>
      <c r="D692" s="141" t="s">
        <v>30</v>
      </c>
      <c r="E692" s="208" t="str">
        <f>Table82[[#This Row],[Site ID]]&amp;"-"&amp;Table82[[#This Row],[Site Name]]</f>
        <v>AR-Ashdown Road</v>
      </c>
      <c r="F692" s="93" t="s">
        <v>1548</v>
      </c>
      <c r="G692" s="226" t="s">
        <v>1340</v>
      </c>
      <c r="H692" s="109">
        <v>45266</v>
      </c>
      <c r="I692" s="109">
        <v>45294</v>
      </c>
      <c r="J692" s="9">
        <v>671.33333333343035</v>
      </c>
      <c r="K692" s="9">
        <v>7.706133068519244</v>
      </c>
      <c r="L692" s="9">
        <v>4.0219901192689163</v>
      </c>
      <c r="M692" s="9">
        <v>0.376</v>
      </c>
      <c r="N692" s="208"/>
    </row>
    <row r="693" spans="3:14" hidden="1">
      <c r="C693" s="112" t="s">
        <v>191</v>
      </c>
      <c r="D693" s="141" t="s">
        <v>60</v>
      </c>
      <c r="E693" s="208" t="str">
        <f>Table82[[#This Row],[Site ID]]&amp;"-"&amp;Table82[[#This Row],[Site Name]]</f>
        <v>CC-Chestnut Close</v>
      </c>
      <c r="F693" s="93" t="s">
        <v>1549</v>
      </c>
      <c r="G693" s="226" t="s">
        <v>1340</v>
      </c>
      <c r="H693" s="109">
        <v>45266</v>
      </c>
      <c r="I693" s="109">
        <v>45294</v>
      </c>
      <c r="J693" s="9">
        <v>671.33333333343035</v>
      </c>
      <c r="K693" s="9">
        <v>21.314836146968123</v>
      </c>
      <c r="L693" s="9">
        <v>11.124653521382111</v>
      </c>
      <c r="M693" s="9">
        <v>1.04</v>
      </c>
      <c r="N693" s="208"/>
    </row>
    <row r="694" spans="3:14" hidden="1">
      <c r="C694" s="112" t="s">
        <v>193</v>
      </c>
      <c r="D694" s="141" t="s">
        <v>188</v>
      </c>
      <c r="E694" s="208" t="str">
        <f>Table82[[#This Row],[Site ID]]&amp;"-"&amp;Table82[[#This Row],[Site Name]]</f>
        <v>SSQ-Sparrow Square</v>
      </c>
      <c r="F694" s="93" t="s">
        <v>1550</v>
      </c>
      <c r="G694" s="226" t="s">
        <v>1340</v>
      </c>
      <c r="H694" s="109">
        <v>45266</v>
      </c>
      <c r="I694" s="109">
        <v>45294</v>
      </c>
      <c r="J694" s="9">
        <v>671.31666666670935</v>
      </c>
      <c r="K694" s="9">
        <v>23.672352838946832</v>
      </c>
      <c r="L694" s="9">
        <v>12.355090208218597</v>
      </c>
      <c r="M694" s="9">
        <v>1.155</v>
      </c>
      <c r="N694" s="208"/>
    </row>
    <row r="695" spans="3:14" hidden="1">
      <c r="C695" s="113" t="s">
        <v>195</v>
      </c>
      <c r="D695" s="141" t="s">
        <v>76</v>
      </c>
      <c r="E695" s="208" t="str">
        <f>Table82[[#This Row],[Site ID]]&amp;"-"&amp;Table82[[#This Row],[Site Name]]</f>
        <v>DD (A)-Dove Dale</v>
      </c>
      <c r="F695" s="93" t="s">
        <v>1551</v>
      </c>
      <c r="G695" s="226" t="s">
        <v>1340</v>
      </c>
      <c r="H695" s="109">
        <v>45266</v>
      </c>
      <c r="I695" s="109">
        <v>45294</v>
      </c>
      <c r="J695" s="9">
        <v>671.33333333343035</v>
      </c>
      <c r="K695" s="9">
        <v>24.512061569013337</v>
      </c>
      <c r="L695" s="9">
        <v>12.793351549589424</v>
      </c>
      <c r="M695" s="9">
        <v>1.196</v>
      </c>
      <c r="N695" s="208"/>
    </row>
    <row r="696" spans="3:14" hidden="1">
      <c r="C696" s="112" t="s">
        <v>197</v>
      </c>
      <c r="D696" s="227" t="s">
        <v>146</v>
      </c>
      <c r="E696" s="208" t="str">
        <f>Table82[[#This Row],[Site ID]]&amp;"-"&amp;Table82[[#This Row],[Site Name]]</f>
        <v>PA-Passfield Avenue</v>
      </c>
      <c r="F696" s="93" t="s">
        <v>1552</v>
      </c>
      <c r="G696" s="226" t="s">
        <v>1340</v>
      </c>
      <c r="H696" s="109">
        <v>45266</v>
      </c>
      <c r="I696" s="109">
        <v>45294</v>
      </c>
      <c r="J696" s="9">
        <v>671.29999999998836</v>
      </c>
      <c r="K696" s="149">
        <v>0.61488157306719371</v>
      </c>
      <c r="L696" s="149">
        <v>0.32091940139206354</v>
      </c>
      <c r="M696" s="150">
        <v>0.03</v>
      </c>
      <c r="N696" s="226" t="s">
        <v>1561</v>
      </c>
    </row>
    <row r="697" spans="3:14">
      <c r="F697" s="136"/>
      <c r="H697" s="116"/>
      <c r="I697" s="116"/>
    </row>
  </sheetData>
  <sortState xmlns:xlrd2="http://schemas.microsoft.com/office/spreadsheetml/2017/richdata2" ref="BN69:BP77">
    <sortCondition ref="BN69:BN77"/>
  </sortState>
  <mergeCells count="11">
    <mergeCell ref="P247:V247"/>
    <mergeCell ref="P299:Z299"/>
    <mergeCell ref="P127:V127"/>
    <mergeCell ref="P181:V181"/>
    <mergeCell ref="P182:V182"/>
    <mergeCell ref="P183:V183"/>
    <mergeCell ref="P241:V241"/>
    <mergeCell ref="P242:V242"/>
    <mergeCell ref="P243:V243"/>
    <mergeCell ref="P244:V244"/>
    <mergeCell ref="P245:V245"/>
  </mergeCells>
  <phoneticPr fontId="14" type="noConversion"/>
  <conditionalFormatting pivot="1" sqref="Q8:AB68">
    <cfRule type="cellIs" dxfId="308" priority="18" operator="greaterThan">
      <formula>40</formula>
    </cfRule>
  </conditionalFormatting>
  <conditionalFormatting pivot="1" sqref="Q8:AB68">
    <cfRule type="cellIs" dxfId="307" priority="17" operator="lessThan">
      <formula>10</formula>
    </cfRule>
  </conditionalFormatting>
  <conditionalFormatting pivot="1" sqref="Q8:AB68">
    <cfRule type="cellIs" dxfId="306" priority="16" operator="equal">
      <formula>0</formula>
    </cfRule>
  </conditionalFormatting>
  <conditionalFormatting sqref="AU8:BB67 BC8">
    <cfRule type="cellIs" dxfId="305" priority="14" operator="lessThan">
      <formula>10</formula>
    </cfRule>
    <cfRule type="cellIs" dxfId="304" priority="15" operator="greaterThan">
      <formula>40</formula>
    </cfRule>
  </conditionalFormatting>
  <conditionalFormatting sqref="AL8:AL67">
    <cfRule type="cellIs" dxfId="303" priority="13" operator="greaterThan">
      <formula>40</formula>
    </cfRule>
  </conditionalFormatting>
  <conditionalFormatting sqref="AL8:AL67">
    <cfRule type="cellIs" dxfId="302" priority="12" operator="lessThan">
      <formula>10</formula>
    </cfRule>
  </conditionalFormatting>
  <conditionalFormatting sqref="AL8:AL67">
    <cfRule type="cellIs" dxfId="301" priority="11" operator="equal">
      <formula>0</formula>
    </cfRule>
  </conditionalFormatting>
  <conditionalFormatting sqref="BG8:BG67">
    <cfRule type="cellIs" dxfId="300" priority="10" operator="greaterThan">
      <formula>36</formula>
    </cfRule>
  </conditionalFormatting>
  <conditionalFormatting sqref="AM8:AM67 AN8">
    <cfRule type="cellIs" dxfId="299" priority="3" operator="greaterThan">
      <formula>40</formula>
    </cfRule>
  </conditionalFormatting>
  <conditionalFormatting sqref="AM8:AM67 AN8">
    <cfRule type="cellIs" dxfId="298" priority="2" operator="lessThan">
      <formula>10</formula>
    </cfRule>
  </conditionalFormatting>
  <conditionalFormatting sqref="AM8:AM67 AN8">
    <cfRule type="cellIs" dxfId="297"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47e6164-503e-4d05-9e07-0f118e3571da">
      <Terms xmlns="http://schemas.microsoft.com/office/infopath/2007/PartnerControls"/>
    </lcf76f155ced4ddcb4097134ff3c332f>
    <TaxCatchAll xmlns="563990bb-8855-45d6-acaa-73e43840eae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25780B8C466F4CAEA8363019F7C944" ma:contentTypeVersion="15" ma:contentTypeDescription="Create a new document." ma:contentTypeScope="" ma:versionID="3a8eb924cad6fb117e95d5b25fdae61e">
  <xsd:schema xmlns:xsd="http://www.w3.org/2001/XMLSchema" xmlns:xs="http://www.w3.org/2001/XMLSchema" xmlns:p="http://schemas.microsoft.com/office/2006/metadata/properties" xmlns:ns2="d47e6164-503e-4d05-9e07-0f118e3571da" xmlns:ns3="563990bb-8855-45d6-acaa-73e43840eae7" targetNamespace="http://schemas.microsoft.com/office/2006/metadata/properties" ma:root="true" ma:fieldsID="52d28bc274339a3dc97023eb30dc5cdb" ns2:_="" ns3:_="">
    <xsd:import namespace="d47e6164-503e-4d05-9e07-0f118e3571da"/>
    <xsd:import namespace="563990bb-8855-45d6-acaa-73e43840eae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e6164-503e-4d05-9e07-0f118e3571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f122b98-da75-4a75-834d-1aae3a7db2e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90bb-8855-45d6-acaa-73e43840eae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cb86424-fcc2-439f-a238-1587a1fd3571}" ma:internalName="TaxCatchAll" ma:showField="CatchAllData" ma:web="563990bb-8855-45d6-acaa-73e43840eae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4747A9-CF58-48D2-ACBE-565D223D2D0A}">
  <ds:schemaRefs>
    <ds:schemaRef ds:uri="http://schemas.microsoft.com/sharepoint/v3/contenttype/forms"/>
  </ds:schemaRefs>
</ds:datastoreItem>
</file>

<file path=customXml/itemProps2.xml><?xml version="1.0" encoding="utf-8"?>
<ds:datastoreItem xmlns:ds="http://schemas.openxmlformats.org/officeDocument/2006/customXml" ds:itemID="{E93F724A-0CCE-4400-8374-DB4B582B6B7C}">
  <ds:schemaRefs>
    <ds:schemaRef ds:uri="http://schemas.microsoft.com/office/2006/metadata/properties"/>
    <ds:schemaRef ds:uri="http://schemas.microsoft.com/office/infopath/2007/PartnerControls"/>
    <ds:schemaRef ds:uri="d47e6164-503e-4d05-9e07-0f118e3571da"/>
    <ds:schemaRef ds:uri="563990bb-8855-45d6-acaa-73e43840eae7"/>
  </ds:schemaRefs>
</ds:datastoreItem>
</file>

<file path=customXml/itemProps3.xml><?xml version="1.0" encoding="utf-8"?>
<ds:datastoreItem xmlns:ds="http://schemas.openxmlformats.org/officeDocument/2006/customXml" ds:itemID="{308178DD-A388-47B8-86F7-F4E81D179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e6164-503e-4d05-9e07-0f118e3571da"/>
    <ds:schemaRef ds:uri="563990bb-8855-45d6-acaa-73e43840ea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2023_OW</vt:lpstr>
      <vt:lpstr>Background Information</vt:lpstr>
      <vt:lpstr>2023_corrected</vt:lpstr>
      <vt:lpstr>Look up  (2)</vt:lpstr>
      <vt:lpstr>Look up </vt:lpstr>
      <vt:lpstr>2024 issues calc</vt:lpstr>
      <vt:lpstr>2024</vt:lpstr>
      <vt:lpstr>2023</vt:lpstr>
      <vt:lpstr>2023_draft</vt:lpstr>
      <vt:lpstr>2022</vt:lpstr>
      <vt:lpstr>2021</vt:lpstr>
      <vt:lpstr>2020</vt:lpstr>
      <vt:lpstr>2019</vt:lpstr>
      <vt:lpstr>2018</vt:lpstr>
      <vt:lpstr>2017</vt:lpstr>
      <vt:lpstr>2016</vt:lpstr>
      <vt:lpstr>2015</vt:lpstr>
      <vt:lpstr>2014</vt:lpstr>
      <vt:lpstr>2013</vt:lpstr>
      <vt:lpstr>2012</vt:lpstr>
    </vt:vector>
  </TitlesOfParts>
  <Manager/>
  <Company>Eastleigh Borough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Gloyns, Robert</dc:creator>
  <cp:keywords/>
  <dc:description/>
  <cp:lastModifiedBy>Waite, Oxana</cp:lastModifiedBy>
  <cp:revision/>
  <dcterms:created xsi:type="dcterms:W3CDTF">2016-05-11T12:22:56Z</dcterms:created>
  <dcterms:modified xsi:type="dcterms:W3CDTF">2025-01-23T09:37:49Z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0x010100F725780B8C466F4CAEA8363019F7C944</vt:lpwstr>
  </property>
  <property fmtid="{D5CDD505-2E9C-101B-9397-08002B2CF9AE}" pid="3" name="MediaServiceImageTags">
    <vt:lpwstr/>
  </property>
</Properties>
</file>